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enavit-my.sharepoint.com/personal/fabrizio_ragnacci_enav_it/Documents/IR/2. Results/2025/9M 2025/To do/Factbook/"/>
    </mc:Choice>
  </mc:AlternateContent>
  <xr:revisionPtr revIDLastSave="380" documentId="13_ncr:1_{23E8DACD-4583-44D0-BA9B-E22EA2A0BCD8}" xr6:coauthVersionLast="47" xr6:coauthVersionMax="47" xr10:uidLastSave="{49D37933-43F3-45DD-BC87-E74FE6777E4F}"/>
  <bookViews>
    <workbookView xWindow="-38520" yWindow="-120" windowWidth="38640" windowHeight="21120" xr2:uid="{00000000-000D-0000-FFFF-FFFF00000000}"/>
  </bookViews>
  <sheets>
    <sheet name="ENG" sheetId="2" r:id="rId1"/>
    <sheet name="p&amp;L consolidato en" sheetId="4" state="hidden" r:id="rId2"/>
    <sheet name="Foglio1" sheetId="5" state="hidden" r:id="rId3"/>
  </sheets>
  <definedNames>
    <definedName name="_xlnm.Print_Area" localSheetId="0">ENG!$A$1:$BI$42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E34" i="2"/>
  <c r="E29" i="2"/>
  <c r="E7" i="2"/>
  <c r="E5" i="2" s="1"/>
  <c r="M34" i="2"/>
  <c r="M29" i="2"/>
  <c r="M7" i="2"/>
  <c r="M5" i="2" s="1"/>
  <c r="M14" i="2" s="1"/>
  <c r="F7" i="4" l="1"/>
  <c r="F8" i="4"/>
  <c r="C9" i="4" l="1"/>
  <c r="C10" i="4" s="1"/>
  <c r="B9" i="4"/>
  <c r="D8" i="4"/>
  <c r="E8" i="4" s="1"/>
  <c r="D9" i="4" l="1"/>
  <c r="F9" i="4"/>
  <c r="B10" i="4"/>
  <c r="F10" i="4" s="1"/>
  <c r="D18" i="4" l="1"/>
  <c r="D16" i="4"/>
  <c r="C14" i="4"/>
  <c r="B14" i="4"/>
  <c r="C13" i="4"/>
  <c r="B13" i="4"/>
  <c r="D7" i="4"/>
  <c r="C5" i="4"/>
  <c r="C6" i="4" s="1"/>
  <c r="B5" i="4"/>
  <c r="B6" i="4" s="1"/>
  <c r="D4" i="4"/>
  <c r="D3" i="4"/>
  <c r="E7" i="4" l="1"/>
  <c r="D10" i="4"/>
  <c r="C11" i="4"/>
  <c r="C12" i="4" s="1"/>
  <c r="D14" i="4"/>
  <c r="E14" i="4" s="1"/>
  <c r="B11" i="4"/>
  <c r="D13" i="4"/>
  <c r="D5" i="4"/>
  <c r="E5" i="4" s="1"/>
  <c r="C15" i="4" l="1"/>
  <c r="C17" i="4" s="1"/>
  <c r="C19" i="4" s="1"/>
  <c r="B12" i="4"/>
  <c r="B15" i="4"/>
  <c r="B17" i="4" s="1"/>
  <c r="B19" i="4" s="1"/>
  <c r="D6" i="4"/>
  <c r="D11" i="4" l="1"/>
  <c r="D15" i="4" s="1"/>
  <c r="E6" i="4"/>
  <c r="D17" i="4" l="1"/>
  <c r="D19" i="4" s="1"/>
  <c r="E11" i="4"/>
  <c r="C23" i="5" l="1"/>
  <c r="C19" i="5"/>
  <c r="C12" i="5"/>
  <c r="C6" i="5"/>
</calcChain>
</file>

<file path=xl/sharedStrings.xml><?xml version="1.0" encoding="utf-8"?>
<sst xmlns="http://schemas.openxmlformats.org/spreadsheetml/2006/main" count="308" uniqueCount="101">
  <si>
    <t>EBITDA</t>
  </si>
  <si>
    <t>EBIT</t>
  </si>
  <si>
    <t>Q1 2016</t>
  </si>
  <si>
    <t>Balance</t>
  </si>
  <si>
    <t>FY 2015</t>
  </si>
  <si>
    <t>FY 2014</t>
  </si>
  <si>
    <t>FY 2013</t>
  </si>
  <si>
    <t>EBITDA margin</t>
  </si>
  <si>
    <t>variance</t>
  </si>
  <si>
    <t>Q116</t>
  </si>
  <si>
    <t>Q115</t>
  </si>
  <si>
    <t>EN ROUTE</t>
  </si>
  <si>
    <t>TERMINAL</t>
  </si>
  <si>
    <t>H1 2016</t>
  </si>
  <si>
    <t>H1 2015</t>
  </si>
  <si>
    <t xml:space="preserve"> €m </t>
  </si>
  <si>
    <t xml:space="preserve">H1 2016 </t>
  </si>
  <si>
    <t xml:space="preserve">H1 2015 </t>
  </si>
  <si>
    <t>Revenue from operations</t>
  </si>
  <si>
    <t>Balance revenue</t>
  </si>
  <si>
    <t>Other operating income</t>
  </si>
  <si>
    <t>Personnel costs</t>
  </si>
  <si>
    <t>Total operating costs</t>
  </si>
  <si>
    <t>Financial income (expenses)</t>
  </si>
  <si>
    <t>Income taxes</t>
  </si>
  <si>
    <t>Total revenue</t>
  </si>
  <si>
    <t>Other net operating costs</t>
  </si>
  <si>
    <t>D&amp;A</t>
  </si>
  <si>
    <t>Provisions and writedowns</t>
  </si>
  <si>
    <t>n.m.</t>
  </si>
  <si>
    <t>Profit before income taxes</t>
  </si>
  <si>
    <t xml:space="preserve">Net income </t>
  </si>
  <si>
    <t>Difference</t>
  </si>
  <si>
    <t>Difference (%)</t>
  </si>
  <si>
    <t>Capitalized costs</t>
  </si>
  <si>
    <t>9M 2016</t>
  </si>
  <si>
    <t>Q1 2017</t>
  </si>
  <si>
    <t>H1 2017</t>
  </si>
  <si>
    <t>n/a</t>
  </si>
  <si>
    <t>9M 2017</t>
  </si>
  <si>
    <t>FY 2017</t>
  </si>
  <si>
    <t>Q1 2018</t>
  </si>
  <si>
    <t>H1 2018</t>
  </si>
  <si>
    <t>9M 2018</t>
  </si>
  <si>
    <t>FY 2018</t>
  </si>
  <si>
    <t>Q1 2019</t>
  </si>
  <si>
    <t>H1 2019</t>
  </si>
  <si>
    <t>9M 2019</t>
  </si>
  <si>
    <t>FY 2019</t>
  </si>
  <si>
    <t>Q1 2020</t>
  </si>
  <si>
    <t>1H 2020</t>
  </si>
  <si>
    <t>9M 2020</t>
  </si>
  <si>
    <t>Financial Highlights</t>
  </si>
  <si>
    <t>(thousands of euro)</t>
  </si>
  <si>
    <t>Total Revenues</t>
  </si>
  <si>
    <t xml:space="preserve">  of which:</t>
  </si>
  <si>
    <t>Operating revenue</t>
  </si>
  <si>
    <t>Other Operating Income</t>
  </si>
  <si>
    <t xml:space="preserve">Net Result </t>
  </si>
  <si>
    <t>Operational KPIs</t>
  </si>
  <si>
    <t>En-route traffic (Service Units)</t>
  </si>
  <si>
    <t>Total paying</t>
  </si>
  <si>
    <t>Total exempt</t>
  </si>
  <si>
    <t>Exempt not reported to Eurocontrol</t>
  </si>
  <si>
    <t>Terminal traffic (Service Units)</t>
  </si>
  <si>
    <t>En-ruote delay (minutes/flight)</t>
  </si>
  <si>
    <t>Headcount</t>
  </si>
  <si>
    <t>Capex</t>
  </si>
  <si>
    <t>Operating Cash Flow (EBITDA - Capex)</t>
  </si>
  <si>
    <t>1Q 2021</t>
  </si>
  <si>
    <t>1H 2021</t>
  </si>
  <si>
    <t>of which Regulated</t>
  </si>
  <si>
    <t>of which Non-Regulated</t>
  </si>
  <si>
    <t>Net Debt (Net Cash)</t>
  </si>
  <si>
    <t>N/A</t>
  </si>
  <si>
    <r>
      <t xml:space="preserve">Net Debt (Net Cash) / EBITDA - </t>
    </r>
    <r>
      <rPr>
        <i/>
        <sz val="9"/>
        <color theme="8" tint="-0.249977111117893"/>
        <rFont val="Verdana"/>
        <family val="2"/>
      </rPr>
      <t>(times)</t>
    </r>
  </si>
  <si>
    <t>9M 2021</t>
  </si>
  <si>
    <t>1Q 2022</t>
  </si>
  <si>
    <t>1H 2022</t>
  </si>
  <si>
    <t>9M 2022</t>
  </si>
  <si>
    <r>
      <t xml:space="preserve">FY 2016 </t>
    </r>
    <r>
      <rPr>
        <b/>
        <vertAlign val="superscript"/>
        <sz val="8.8000000000000007"/>
        <color theme="8" tint="-0.249977111117893"/>
        <rFont val="Verdana"/>
        <family val="2"/>
      </rPr>
      <t>(1)</t>
    </r>
  </si>
  <si>
    <r>
      <t xml:space="preserve">FY 2020 </t>
    </r>
    <r>
      <rPr>
        <b/>
        <vertAlign val="superscript"/>
        <sz val="8.8000000000000007"/>
        <color theme="8" tint="-0.249977111117893"/>
        <rFont val="Verdana"/>
        <family val="2"/>
      </rPr>
      <t>(2)</t>
    </r>
  </si>
  <si>
    <r>
      <t xml:space="preserve">FY 2021 </t>
    </r>
    <r>
      <rPr>
        <b/>
        <vertAlign val="superscript"/>
        <sz val="8.8000000000000007"/>
        <color theme="8" tint="-0.249977111117893"/>
        <rFont val="Verdana"/>
        <family val="2"/>
      </rPr>
      <t>(3)</t>
    </r>
  </si>
  <si>
    <r>
      <t xml:space="preserve">FY 2022 </t>
    </r>
    <r>
      <rPr>
        <b/>
        <vertAlign val="superscript"/>
        <sz val="8.8000000000000007"/>
        <color theme="8" tint="-0.249977111117893"/>
        <rFont val="Verdana"/>
        <family val="2"/>
      </rPr>
      <t>(4)</t>
    </r>
  </si>
  <si>
    <t xml:space="preserve">(1) 2016 normalized EBITDA, net of IPO costs for €7.5m </t>
  </si>
  <si>
    <t>(2) FY 2020 net debt and ND/EBITDA include €8.5m of Trade Payable, as per Consob indication n. 5/21 issued in May 2021. Reported figure were €237m and 1.1x</t>
  </si>
  <si>
    <t>(3) FY 2021 net debt and ND/EBITDA include €41.6m of Trade Payable, as per Consob indication n. 5/21 issued in May 2021</t>
  </si>
  <si>
    <t>(4) FY 2022 net debt and ND/EBITDA include €74.4m of Trade Payable, as per Consob indication n. 5/21 issued in May 2021</t>
  </si>
  <si>
    <t>1H 2023</t>
  </si>
  <si>
    <t>9M 2023</t>
  </si>
  <si>
    <t>(5) FY 2023 net debt and ND/EBITDA include €19.1m of Trade Payable, as per Consob indication n. 5/21 issued in May 2021</t>
  </si>
  <si>
    <r>
      <t xml:space="preserve">FY 2023 </t>
    </r>
    <r>
      <rPr>
        <b/>
        <vertAlign val="superscript"/>
        <sz val="9"/>
        <color theme="8" tint="-0.249977111117893"/>
        <rFont val="Verdana"/>
        <family val="2"/>
      </rPr>
      <t>(5)</t>
    </r>
  </si>
  <si>
    <t>1H 2024</t>
  </si>
  <si>
    <t>9M 2024</t>
  </si>
  <si>
    <t>(6) FY 2024 net debt and ND/EBITDA include €29.9m of Trade Payable, as per Consob indication n. 5/21 issued in May 2021</t>
  </si>
  <si>
    <r>
      <t>FY 2024</t>
    </r>
    <r>
      <rPr>
        <b/>
        <vertAlign val="superscript"/>
        <sz val="9.35"/>
        <color theme="8" tint="-0.249977111117893"/>
        <rFont val="Verdana"/>
        <family val="2"/>
      </rPr>
      <t xml:space="preserve"> (6)</t>
    </r>
  </si>
  <si>
    <t>Q1 2025</t>
  </si>
  <si>
    <t xml:space="preserve"> Q1 2024</t>
  </si>
  <si>
    <t>Q1 2023</t>
  </si>
  <si>
    <t>H1 2025</t>
  </si>
  <si>
    <t>9M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</si>
</sst>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;\(#,##0\)"/>
    <numFmt numFmtId="167" formatCode="0.00_ ;\-0.00\ "/>
    <numFmt numFmtId="168" formatCode="\-0.0%;\ \(0.0%\)"/>
    <numFmt numFmtId="169" formatCode="#,##0.000;\(#,##0.000\)"/>
    <numFmt numFmtId="170" formatCode="#,##0.0;\(#,##0.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8" tint="-0.249977111117893"/>
      <name val="Verdana"/>
      <family val="2"/>
    </font>
    <font>
      <sz val="11"/>
      <color theme="8" tint="-0.249977111117893"/>
      <name val="Verdana"/>
      <family val="2"/>
    </font>
    <font>
      <i/>
      <sz val="9"/>
      <color theme="8" tint="-0.249977111117893"/>
      <name val="Verdana"/>
      <family val="2"/>
    </font>
    <font>
      <b/>
      <sz val="11"/>
      <color theme="8" tint="-0.249977111117893"/>
      <name val="Verdana"/>
      <family val="2"/>
    </font>
    <font>
      <i/>
      <sz val="10"/>
      <color theme="8" tint="-0.249977111117893"/>
      <name val="Verdana"/>
      <family val="2"/>
    </font>
    <font>
      <sz val="9"/>
      <color theme="8" tint="-0.249977111117893"/>
      <name val="Verdana"/>
      <family val="2"/>
    </font>
    <font>
      <b/>
      <i/>
      <u/>
      <sz val="12"/>
      <color theme="8" tint="-0.249977111117893"/>
      <name val="Verdana"/>
      <family val="2"/>
    </font>
    <font>
      <sz val="10"/>
      <name val="Arial"/>
      <family val="2"/>
    </font>
    <font>
      <b/>
      <sz val="12"/>
      <color rgb="FFFFFFFF"/>
      <name val="Arial"/>
      <family val="2"/>
    </font>
    <font>
      <b/>
      <sz val="12"/>
      <color rgb="FF00457E"/>
      <name val="Arial"/>
      <family val="2"/>
    </font>
    <font>
      <b/>
      <sz val="10"/>
      <name val="Arial"/>
      <family val="2"/>
    </font>
    <font>
      <b/>
      <sz val="12"/>
      <color rgb="FF00457E"/>
      <name val="Arial"/>
      <family val="2"/>
    </font>
    <font>
      <i/>
      <sz val="8"/>
      <name val="Arial"/>
      <family val="2"/>
    </font>
    <font>
      <b/>
      <sz val="10"/>
      <color rgb="FF00457E"/>
      <name val="Arial"/>
      <family val="2"/>
    </font>
    <font>
      <b/>
      <i/>
      <sz val="10"/>
      <color rgb="FF00457E"/>
      <name val="Arial"/>
      <family val="2"/>
    </font>
    <font>
      <b/>
      <sz val="9"/>
      <color rgb="FFFFFFFF"/>
      <name val="Arial"/>
      <family val="2"/>
    </font>
    <font>
      <i/>
      <sz val="11"/>
      <color theme="8" tint="-0.249977111117893"/>
      <name val="Calibri"/>
      <family val="2"/>
      <scheme val="minor"/>
    </font>
    <font>
      <b/>
      <vertAlign val="superscript"/>
      <sz val="8.8000000000000007"/>
      <color theme="8" tint="-0.249977111117893"/>
      <name val="Verdana"/>
      <family val="2"/>
    </font>
    <font>
      <b/>
      <vertAlign val="superscript"/>
      <sz val="9"/>
      <color theme="8" tint="-0.249977111117893"/>
      <name val="Verdana"/>
      <family val="2"/>
    </font>
    <font>
      <b/>
      <vertAlign val="superscript"/>
      <sz val="9.35"/>
      <color theme="8" tint="-0.249977111117893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65D99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D7E8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DEBF7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164" fontId="4" fillId="2" borderId="0" xfId="1" applyNumberFormat="1" applyFont="1" applyFill="1"/>
    <xf numFmtId="0" fontId="7" fillId="2" borderId="0" xfId="0" applyFont="1" applyFill="1"/>
    <xf numFmtId="0" fontId="4" fillId="2" borderId="0" xfId="0" quotePrefix="1" applyFont="1" applyFill="1"/>
    <xf numFmtId="0" fontId="6" fillId="2" borderId="0" xfId="0" applyFont="1" applyFill="1" applyAlignment="1">
      <alignment horizontal="right"/>
    </xf>
    <xf numFmtId="0" fontId="8" fillId="2" borderId="0" xfId="0" quotePrefix="1" applyFont="1" applyFill="1"/>
    <xf numFmtId="0" fontId="9" fillId="2" borderId="0" xfId="0" applyFont="1" applyFill="1"/>
    <xf numFmtId="0" fontId="0" fillId="2" borderId="0" xfId="0" applyFill="1"/>
    <xf numFmtId="164" fontId="6" fillId="2" borderId="0" xfId="1" applyNumberFormat="1" applyFont="1" applyFill="1"/>
    <xf numFmtId="165" fontId="6" fillId="2" borderId="0" xfId="2" applyNumberFormat="1" applyFont="1" applyFill="1" applyAlignment="1">
      <alignment horizontal="right"/>
    </xf>
    <xf numFmtId="0" fontId="10" fillId="2" borderId="0" xfId="0" applyFont="1" applyFill="1"/>
    <xf numFmtId="0" fontId="11" fillId="3" borderId="4" xfId="0" applyFont="1" applyFill="1" applyBorder="1" applyAlignment="1">
      <alignment horizontal="left" wrapText="1" readingOrder="1"/>
    </xf>
    <xf numFmtId="0" fontId="11" fillId="3" borderId="5" xfId="0" applyFont="1" applyFill="1" applyBorder="1" applyAlignment="1">
      <alignment horizontal="center" wrapText="1" readingOrder="1"/>
    </xf>
    <xf numFmtId="164" fontId="10" fillId="2" borderId="0" xfId="1" applyNumberFormat="1" applyFont="1" applyFill="1"/>
    <xf numFmtId="165" fontId="10" fillId="2" borderId="0" xfId="2" applyNumberFormat="1" applyFont="1" applyFill="1"/>
    <xf numFmtId="164" fontId="10" fillId="2" borderId="0" xfId="0" applyNumberFormat="1" applyFont="1" applyFill="1"/>
    <xf numFmtId="167" fontId="10" fillId="2" borderId="0" xfId="0" applyNumberFormat="1" applyFont="1" applyFill="1"/>
    <xf numFmtId="166" fontId="10" fillId="2" borderId="0" xfId="0" applyNumberFormat="1" applyFont="1" applyFill="1"/>
    <xf numFmtId="164" fontId="15" fillId="2" borderId="0" xfId="1" applyNumberFormat="1" applyFont="1" applyFill="1" applyAlignment="1">
      <alignment horizontal="right"/>
    </xf>
    <xf numFmtId="43" fontId="10" fillId="2" borderId="0" xfId="0" applyNumberFormat="1" applyFont="1" applyFill="1"/>
    <xf numFmtId="164" fontId="12" fillId="5" borderId="6" xfId="1" applyNumberFormat="1" applyFont="1" applyFill="1" applyBorder="1" applyAlignment="1">
      <alignment horizontal="left" wrapText="1"/>
    </xf>
    <xf numFmtId="164" fontId="17" fillId="0" borderId="6" xfId="1" applyNumberFormat="1" applyFont="1" applyBorder="1" applyAlignment="1">
      <alignment horizontal="left" wrapText="1"/>
    </xf>
    <xf numFmtId="0" fontId="12" fillId="6" borderId="6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/>
    </xf>
    <xf numFmtId="164" fontId="13" fillId="0" borderId="6" xfId="1" applyNumberFormat="1" applyFont="1" applyBorder="1" applyAlignment="1">
      <alignment horizontal="left" wrapText="1"/>
    </xf>
    <xf numFmtId="165" fontId="10" fillId="2" borderId="0" xfId="2" applyNumberFormat="1" applyFont="1" applyFill="1" applyAlignment="1">
      <alignment horizontal="right"/>
    </xf>
    <xf numFmtId="0" fontId="10" fillId="2" borderId="0" xfId="0" applyFont="1" applyFill="1" applyAlignment="1">
      <alignment horizontal="left" wrapText="1"/>
    </xf>
    <xf numFmtId="164" fontId="14" fillId="5" borderId="6" xfId="1" applyNumberFormat="1" applyFont="1" applyFill="1" applyBorder="1" applyAlignment="1">
      <alignment horizontal="left" wrapText="1"/>
    </xf>
    <xf numFmtId="168" fontId="10" fillId="2" borderId="0" xfId="2" applyNumberFormat="1" applyFont="1" applyFill="1" applyAlignment="1">
      <alignment horizontal="right"/>
    </xf>
    <xf numFmtId="164" fontId="10" fillId="2" borderId="0" xfId="1" applyNumberFormat="1" applyFont="1" applyFill="1" applyAlignment="1">
      <alignment horizontal="right"/>
    </xf>
    <xf numFmtId="166" fontId="10" fillId="4" borderId="0" xfId="1" applyNumberFormat="1" applyFont="1" applyFill="1" applyAlignment="1">
      <alignment horizontal="right"/>
    </xf>
    <xf numFmtId="164" fontId="10" fillId="4" borderId="0" xfId="1" applyNumberFormat="1" applyFont="1" applyFill="1" applyAlignment="1">
      <alignment horizontal="right"/>
    </xf>
    <xf numFmtId="164" fontId="12" fillId="5" borderId="6" xfId="1" applyNumberFormat="1" applyFont="1" applyFill="1" applyBorder="1" applyAlignment="1">
      <alignment horizontal="right" wrapText="1"/>
    </xf>
    <xf numFmtId="165" fontId="12" fillId="5" borderId="6" xfId="2" applyNumberFormat="1" applyFont="1" applyFill="1" applyBorder="1" applyAlignment="1">
      <alignment horizontal="right" wrapText="1"/>
    </xf>
    <xf numFmtId="166" fontId="13" fillId="0" borderId="0" xfId="1" applyNumberFormat="1" applyFont="1" applyAlignment="1">
      <alignment horizontal="right"/>
    </xf>
    <xf numFmtId="165" fontId="16" fillId="0" borderId="6" xfId="2" applyNumberFormat="1" applyFont="1" applyBorder="1" applyAlignment="1">
      <alignment horizontal="right" wrapText="1"/>
    </xf>
    <xf numFmtId="165" fontId="17" fillId="0" borderId="6" xfId="2" applyNumberFormat="1" applyFont="1" applyBorder="1" applyAlignment="1">
      <alignment horizontal="right" wrapText="1"/>
    </xf>
    <xf numFmtId="164" fontId="17" fillId="0" borderId="6" xfId="1" applyNumberFormat="1" applyFont="1" applyBorder="1" applyAlignment="1">
      <alignment horizontal="right" wrapText="1"/>
    </xf>
    <xf numFmtId="0" fontId="18" fillId="3" borderId="5" xfId="0" applyFont="1" applyFill="1" applyBorder="1" applyAlignment="1">
      <alignment horizontal="center" wrapText="1" readingOrder="1"/>
    </xf>
    <xf numFmtId="164" fontId="4" fillId="2" borderId="0" xfId="1" applyNumberFormat="1" applyFont="1" applyFill="1" applyAlignment="1">
      <alignment horizontal="right"/>
    </xf>
    <xf numFmtId="164" fontId="4" fillId="7" borderId="7" xfId="1" applyNumberFormat="1" applyFont="1" applyFill="1" applyBorder="1"/>
    <xf numFmtId="165" fontId="7" fillId="7" borderId="7" xfId="2" applyNumberFormat="1" applyFont="1" applyFill="1" applyBorder="1"/>
    <xf numFmtId="0" fontId="19" fillId="0" borderId="0" xfId="0" applyFont="1"/>
    <xf numFmtId="0" fontId="4" fillId="7" borderId="10" xfId="0" applyFont="1" applyFill="1" applyBorder="1"/>
    <xf numFmtId="166" fontId="6" fillId="7" borderId="7" xfId="1" applyNumberFormat="1" applyFont="1" applyFill="1" applyBorder="1"/>
    <xf numFmtId="166" fontId="4" fillId="7" borderId="7" xfId="1" applyNumberFormat="1" applyFont="1" applyFill="1" applyBorder="1"/>
    <xf numFmtId="166" fontId="6" fillId="7" borderId="8" xfId="1" applyNumberFormat="1" applyFont="1" applyFill="1" applyBorder="1"/>
    <xf numFmtId="166" fontId="4" fillId="2" borderId="0" xfId="1" applyNumberFormat="1" applyFont="1" applyFill="1" applyAlignment="1">
      <alignment horizontal="right"/>
    </xf>
    <xf numFmtId="0" fontId="4" fillId="8" borderId="0" xfId="0" applyFont="1" applyFill="1"/>
    <xf numFmtId="164" fontId="4" fillId="8" borderId="0" xfId="1" applyNumberFormat="1" applyFont="1" applyFill="1"/>
    <xf numFmtId="164" fontId="4" fillId="8" borderId="0" xfId="1" applyNumberFormat="1" applyFont="1" applyFill="1" applyAlignment="1">
      <alignment horizontal="right"/>
    </xf>
    <xf numFmtId="0" fontId="2" fillId="2" borderId="0" xfId="0" applyFont="1" applyFill="1"/>
    <xf numFmtId="164" fontId="6" fillId="2" borderId="0" xfId="1" applyNumberFormat="1" applyFont="1" applyFill="1" applyBorder="1"/>
    <xf numFmtId="164" fontId="4" fillId="2" borderId="0" xfId="1" applyNumberFormat="1" applyFont="1" applyFill="1" applyBorder="1"/>
    <xf numFmtId="166" fontId="4" fillId="2" borderId="0" xfId="1" applyNumberFormat="1" applyFont="1" applyFill="1" applyBorder="1"/>
    <xf numFmtId="165" fontId="7" fillId="2" borderId="0" xfId="2" applyNumberFormat="1" applyFont="1" applyFill="1" applyBorder="1"/>
    <xf numFmtId="166" fontId="4" fillId="2" borderId="0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6" fontId="6" fillId="8" borderId="0" xfId="1" applyNumberFormat="1" applyFont="1" applyFill="1" applyAlignment="1">
      <alignment horizontal="right" indent="1"/>
    </xf>
    <xf numFmtId="166" fontId="6" fillId="2" borderId="0" xfId="1" applyNumberFormat="1" applyFont="1" applyFill="1" applyAlignment="1">
      <alignment horizontal="right" indent="1"/>
    </xf>
    <xf numFmtId="166" fontId="4" fillId="8" borderId="0" xfId="1" applyNumberFormat="1" applyFont="1" applyFill="1" applyAlignment="1">
      <alignment horizontal="right" indent="1"/>
    </xf>
    <xf numFmtId="166" fontId="4" fillId="2" borderId="0" xfId="1" applyNumberFormat="1" applyFont="1" applyFill="1" applyAlignment="1">
      <alignment horizontal="right" indent="1"/>
    </xf>
    <xf numFmtId="166" fontId="0" fillId="8" borderId="0" xfId="0" applyNumberFormat="1" applyFill="1" applyAlignment="1">
      <alignment horizontal="right" indent="1"/>
    </xf>
    <xf numFmtId="166" fontId="0" fillId="2" borderId="0" xfId="0" applyNumberFormat="1" applyFill="1" applyAlignment="1">
      <alignment horizontal="right" indent="1"/>
    </xf>
    <xf numFmtId="165" fontId="7" fillId="8" borderId="0" xfId="2" applyNumberFormat="1" applyFont="1" applyFill="1" applyAlignment="1">
      <alignment horizontal="right" indent="1"/>
    </xf>
    <xf numFmtId="165" fontId="7" fillId="2" borderId="0" xfId="2" applyNumberFormat="1" applyFont="1" applyFill="1" applyAlignment="1">
      <alignment horizontal="right" indent="1"/>
    </xf>
    <xf numFmtId="164" fontId="4" fillId="7" borderId="7" xfId="1" applyNumberFormat="1" applyFont="1" applyFill="1" applyBorder="1" applyAlignment="1">
      <alignment horizontal="right"/>
    </xf>
    <xf numFmtId="166" fontId="4" fillId="7" borderId="7" xfId="1" applyNumberFormat="1" applyFont="1" applyFill="1" applyBorder="1" applyAlignment="1">
      <alignment horizontal="right"/>
    </xf>
    <xf numFmtId="169" fontId="4" fillId="7" borderId="7" xfId="1" applyNumberFormat="1" applyFont="1" applyFill="1" applyBorder="1" applyAlignment="1">
      <alignment horizontal="right"/>
    </xf>
    <xf numFmtId="0" fontId="4" fillId="7" borderId="7" xfId="0" applyFont="1" applyFill="1" applyBorder="1" applyAlignment="1">
      <alignment horizontal="right"/>
    </xf>
    <xf numFmtId="166" fontId="6" fillId="7" borderId="7" xfId="1" applyNumberFormat="1" applyFont="1" applyFill="1" applyBorder="1" applyAlignment="1">
      <alignment horizontal="right"/>
    </xf>
    <xf numFmtId="169" fontId="4" fillId="2" borderId="0" xfId="1" applyNumberFormat="1" applyFont="1" applyFill="1" applyAlignment="1">
      <alignment horizontal="right" indent="1"/>
    </xf>
    <xf numFmtId="169" fontId="4" fillId="8" borderId="0" xfId="1" applyNumberFormat="1" applyFont="1" applyFill="1" applyAlignment="1">
      <alignment horizontal="right" indent="1"/>
    </xf>
    <xf numFmtId="0" fontId="7" fillId="2" borderId="0" xfId="0" applyFont="1" applyFill="1" applyAlignment="1">
      <alignment horizontal="left"/>
    </xf>
    <xf numFmtId="166" fontId="7" fillId="8" borderId="0" xfId="1" applyNumberFormat="1" applyFont="1" applyFill="1" applyAlignment="1">
      <alignment horizontal="right" indent="1"/>
    </xf>
    <xf numFmtId="166" fontId="7" fillId="2" borderId="0" xfId="1" applyNumberFormat="1" applyFont="1" applyFill="1" applyAlignment="1">
      <alignment horizontal="right" indent="1"/>
    </xf>
    <xf numFmtId="164" fontId="7" fillId="2" borderId="0" xfId="1" applyNumberFormat="1" applyFont="1" applyFill="1" applyBorder="1"/>
    <xf numFmtId="166" fontId="6" fillId="2" borderId="0" xfId="1" applyNumberFormat="1" applyFont="1" applyFill="1" applyAlignment="1">
      <alignment horizontal="right"/>
    </xf>
    <xf numFmtId="166" fontId="6" fillId="8" borderId="0" xfId="1" applyNumberFormat="1" applyFont="1" applyFill="1" applyAlignment="1">
      <alignment horizontal="right"/>
    </xf>
    <xf numFmtId="166" fontId="7" fillId="7" borderId="7" xfId="1" applyNumberFormat="1" applyFont="1" applyFill="1" applyBorder="1"/>
    <xf numFmtId="170" fontId="4" fillId="7" borderId="7" xfId="1" applyNumberFormat="1" applyFont="1" applyFill="1" applyBorder="1"/>
    <xf numFmtId="170" fontId="4" fillId="8" borderId="0" xfId="1" applyNumberFormat="1" applyFont="1" applyFill="1" applyAlignment="1">
      <alignment horizontal="right" indent="1"/>
    </xf>
    <xf numFmtId="170" fontId="4" fillId="2" borderId="0" xfId="1" applyNumberFormat="1" applyFont="1" applyFill="1" applyAlignment="1">
      <alignment horizontal="right" indent="1"/>
    </xf>
    <xf numFmtId="0" fontId="6" fillId="8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7" borderId="9" xfId="0" quotePrefix="1" applyFont="1" applyFill="1" applyBorder="1" applyAlignment="1">
      <alignment horizontal="center"/>
    </xf>
    <xf numFmtId="170" fontId="4" fillId="7" borderId="7" xfId="1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9"/>
  <sheetViews>
    <sheetView showGridLines="0" tabSelected="1" zoomScaleNormal="100" workbookViewId="0">
      <selection activeCell="E35" sqref="E35:E37"/>
    </sheetView>
  </sheetViews>
  <sheetFormatPr defaultRowHeight="15" outlineLevelCol="1" x14ac:dyDescent="0.25"/>
  <cols>
    <col min="1" max="3" width="6.5703125" customWidth="1"/>
    <col min="4" max="4" width="36.85546875" customWidth="1"/>
    <col min="5" max="5" width="17.7109375" customWidth="1" collapsed="1"/>
    <col min="6" max="6" width="17.7109375" customWidth="1"/>
    <col min="7" max="7" width="2.42578125" style="12" customWidth="1"/>
    <col min="8" max="9" width="16.7109375" style="12" customWidth="1" outlineLevel="1"/>
    <col min="10" max="10" width="2.42578125" style="12" customWidth="1"/>
    <col min="11" max="13" width="16.7109375" style="12" hidden="1" customWidth="1" outlineLevel="1"/>
    <col min="14" max="14" width="16.7109375" style="12" customWidth="1" collapsed="1"/>
    <col min="15" max="15" width="2.42578125" style="12" customWidth="1"/>
    <col min="16" max="18" width="16.7109375" style="12" hidden="1" customWidth="1" outlineLevel="1"/>
    <col min="19" max="19" width="16.7109375" style="12" customWidth="1" collapsed="1"/>
    <col min="20" max="20" width="2.42578125" style="12" customWidth="1"/>
    <col min="21" max="23" width="16.7109375" style="12" hidden="1" customWidth="1" outlineLevel="1"/>
    <col min="24" max="24" width="17.7109375" customWidth="1" collapsed="1"/>
    <col min="25" max="25" width="2.42578125" style="12" customWidth="1"/>
    <col min="26" max="28" width="16.7109375" style="12" hidden="1" customWidth="1" outlineLevel="1"/>
    <col min="29" max="29" width="16.7109375" style="12" customWidth="1" collapsed="1"/>
    <col min="30" max="30" width="2.42578125" style="12" customWidth="1"/>
    <col min="31" max="33" width="16.7109375" style="12" hidden="1" customWidth="1" outlineLevel="1"/>
    <col min="34" max="34" width="16.7109375" style="12" customWidth="1" collapsed="1"/>
    <col min="35" max="35" width="2.42578125" style="12" customWidth="1"/>
    <col min="36" max="38" width="16.7109375" style="12" hidden="1" customWidth="1" outlineLevel="1"/>
    <col min="39" max="39" width="16.7109375" style="12" customWidth="1" collapsed="1"/>
    <col min="40" max="40" width="2.42578125" style="12" customWidth="1"/>
    <col min="41" max="43" width="16.7109375" style="12" hidden="1" customWidth="1" outlineLevel="1"/>
    <col min="44" max="44" width="16.7109375" style="12" customWidth="1" collapsed="1"/>
    <col min="45" max="45" width="2.42578125" style="12" customWidth="1"/>
    <col min="46" max="48" width="16.7109375" hidden="1" customWidth="1" outlineLevel="1"/>
    <col min="49" max="49" width="16.7109375" customWidth="1" collapsed="1"/>
    <col min="50" max="50" width="2.42578125" style="12" customWidth="1"/>
    <col min="51" max="53" width="16.7109375" hidden="1" customWidth="1" outlineLevel="1"/>
    <col min="54" max="54" width="16.7109375" customWidth="1" collapsed="1"/>
    <col min="55" max="55" width="2.42578125" style="12" customWidth="1"/>
    <col min="56" max="56" width="16.7109375" hidden="1" customWidth="1" outlineLevel="1"/>
    <col min="57" max="57" width="16.7109375" customWidth="1" collapsed="1"/>
    <col min="58" max="58" width="2.42578125" style="12" customWidth="1"/>
    <col min="59" max="59" width="16.7109375" customWidth="1"/>
    <col min="60" max="60" width="2.42578125" style="12" customWidth="1"/>
    <col min="61" max="61" width="16.7109375" customWidth="1"/>
  </cols>
  <sheetData>
    <row r="1" spans="1:61" ht="15.75" x14ac:dyDescent="0.25">
      <c r="A1" s="1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56"/>
      <c r="AI1" s="3"/>
      <c r="AJ1" s="3"/>
      <c r="AK1" s="3"/>
      <c r="AL1" s="3"/>
      <c r="AM1" s="56"/>
      <c r="AN1" s="3"/>
      <c r="AO1" s="56"/>
      <c r="AP1" s="56"/>
      <c r="AQ1" s="3"/>
      <c r="AR1" s="56"/>
      <c r="AS1" s="3"/>
      <c r="AT1" s="1"/>
      <c r="AU1" s="1"/>
      <c r="AV1" s="1"/>
      <c r="AW1" s="1"/>
      <c r="AX1" s="3"/>
      <c r="AY1" s="1"/>
      <c r="AZ1" s="1"/>
      <c r="BA1" s="1"/>
      <c r="BC1" s="3"/>
      <c r="BF1" s="3"/>
      <c r="BH1" s="3"/>
    </row>
    <row r="2" spans="1:61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56"/>
      <c r="AI2" s="3"/>
      <c r="AJ2" s="3"/>
      <c r="AK2" s="3"/>
      <c r="AL2" s="3"/>
      <c r="AM2" s="56"/>
      <c r="AN2" s="3"/>
      <c r="AO2" s="56"/>
      <c r="AP2" s="56"/>
      <c r="AQ2" s="3"/>
      <c r="AR2" s="56"/>
      <c r="AS2" s="3"/>
      <c r="AT2" s="1"/>
      <c r="AU2" s="1"/>
      <c r="AV2" s="1"/>
      <c r="AW2" s="1"/>
      <c r="AX2" s="3"/>
      <c r="AY2" s="1"/>
      <c r="AZ2" s="1"/>
      <c r="BA2" s="1"/>
      <c r="BC2" s="3"/>
      <c r="BF2" s="3"/>
      <c r="BH2" s="3"/>
    </row>
    <row r="3" spans="1:61" ht="15.75" thickBot="1" x14ac:dyDescent="0.3">
      <c r="A3" s="4" t="s">
        <v>53</v>
      </c>
      <c r="B3" s="4"/>
      <c r="C3" s="3"/>
      <c r="D3" s="3"/>
      <c r="E3" s="88" t="s">
        <v>100</v>
      </c>
      <c r="F3" s="90" t="s">
        <v>93</v>
      </c>
      <c r="G3" s="89"/>
      <c r="H3" s="90" t="s">
        <v>96</v>
      </c>
      <c r="I3" s="90" t="s">
        <v>99</v>
      </c>
      <c r="J3" s="89"/>
      <c r="K3" s="90" t="s">
        <v>97</v>
      </c>
      <c r="L3" s="90" t="s">
        <v>92</v>
      </c>
      <c r="M3" s="90" t="s">
        <v>93</v>
      </c>
      <c r="N3" s="90" t="s">
        <v>95</v>
      </c>
      <c r="O3" s="89"/>
      <c r="P3" s="90" t="s">
        <v>98</v>
      </c>
      <c r="Q3" s="90" t="s">
        <v>88</v>
      </c>
      <c r="R3" s="90" t="s">
        <v>89</v>
      </c>
      <c r="S3" s="90" t="s">
        <v>91</v>
      </c>
      <c r="T3" s="89"/>
      <c r="U3" s="90" t="s">
        <v>77</v>
      </c>
      <c r="V3" s="90" t="s">
        <v>78</v>
      </c>
      <c r="W3" s="90" t="s">
        <v>79</v>
      </c>
      <c r="X3" s="90" t="s">
        <v>83</v>
      </c>
      <c r="Y3" s="89"/>
      <c r="Z3" s="90" t="s">
        <v>69</v>
      </c>
      <c r="AA3" s="90" t="s">
        <v>70</v>
      </c>
      <c r="AB3" s="90" t="s">
        <v>76</v>
      </c>
      <c r="AC3" s="90" t="s">
        <v>82</v>
      </c>
      <c r="AD3" s="89"/>
      <c r="AE3" s="90" t="s">
        <v>49</v>
      </c>
      <c r="AF3" s="90" t="s">
        <v>50</v>
      </c>
      <c r="AG3" s="90" t="s">
        <v>51</v>
      </c>
      <c r="AH3" s="90" t="s">
        <v>81</v>
      </c>
      <c r="AI3" s="89"/>
      <c r="AJ3" s="90" t="s">
        <v>45</v>
      </c>
      <c r="AK3" s="90" t="s">
        <v>46</v>
      </c>
      <c r="AL3" s="90" t="s">
        <v>47</v>
      </c>
      <c r="AM3" s="90" t="s">
        <v>48</v>
      </c>
      <c r="AN3" s="89"/>
      <c r="AO3" s="90" t="s">
        <v>41</v>
      </c>
      <c r="AP3" s="90" t="s">
        <v>42</v>
      </c>
      <c r="AQ3" s="90" t="s">
        <v>43</v>
      </c>
      <c r="AR3" s="90" t="s">
        <v>44</v>
      </c>
      <c r="AS3" s="89"/>
      <c r="AT3" s="90" t="s">
        <v>36</v>
      </c>
      <c r="AU3" s="90" t="s">
        <v>37</v>
      </c>
      <c r="AV3" s="90" t="s">
        <v>39</v>
      </c>
      <c r="AW3" s="90" t="s">
        <v>40</v>
      </c>
      <c r="AX3" s="89"/>
      <c r="AY3" s="90" t="s">
        <v>2</v>
      </c>
      <c r="AZ3" s="90" t="s">
        <v>13</v>
      </c>
      <c r="BA3" s="90" t="s">
        <v>35</v>
      </c>
      <c r="BB3" s="90" t="s">
        <v>80</v>
      </c>
      <c r="BC3" s="89"/>
      <c r="BD3" s="90" t="s">
        <v>14</v>
      </c>
      <c r="BE3" s="90" t="s">
        <v>4</v>
      </c>
      <c r="BF3" s="89"/>
      <c r="BG3" s="90" t="s">
        <v>5</v>
      </c>
      <c r="BH3" s="89"/>
      <c r="BI3" s="90" t="s">
        <v>6</v>
      </c>
    </row>
    <row r="4" spans="1:61" x14ac:dyDescent="0.25">
      <c r="A4" s="3"/>
      <c r="B4" s="3"/>
      <c r="C4" s="3"/>
      <c r="D4" s="3"/>
      <c r="E4" s="53"/>
      <c r="F4" s="3"/>
      <c r="G4" s="3"/>
      <c r="H4" s="48"/>
      <c r="I4" s="48"/>
      <c r="J4" s="3"/>
      <c r="K4" s="48"/>
      <c r="L4" s="48"/>
      <c r="M4" s="48"/>
      <c r="N4" s="48"/>
      <c r="O4" s="3"/>
      <c r="P4" s="48"/>
      <c r="Q4" s="48"/>
      <c r="R4" s="48"/>
      <c r="S4" s="48"/>
      <c r="T4" s="3"/>
      <c r="U4" s="48"/>
      <c r="V4" s="48"/>
      <c r="W4" s="48"/>
      <c r="X4" s="48"/>
      <c r="Y4" s="3"/>
      <c r="Z4" s="48"/>
      <c r="AA4" s="48"/>
      <c r="AB4" s="48"/>
      <c r="AC4" s="48"/>
      <c r="AD4" s="3"/>
      <c r="AE4" s="48"/>
      <c r="AF4" s="48"/>
      <c r="AG4" s="48"/>
      <c r="AH4" s="48"/>
      <c r="AI4" s="3"/>
      <c r="AJ4" s="48"/>
      <c r="AK4" s="48"/>
      <c r="AL4" s="48"/>
      <c r="AM4" s="48"/>
      <c r="AN4" s="3"/>
      <c r="AO4" s="48"/>
      <c r="AP4" s="48"/>
      <c r="AQ4" s="48"/>
      <c r="AR4" s="48"/>
      <c r="AS4" s="3"/>
      <c r="AT4" s="48"/>
      <c r="AU4" s="48"/>
      <c r="AV4" s="48"/>
      <c r="AW4" s="48"/>
      <c r="AX4" s="3"/>
      <c r="AY4" s="48"/>
      <c r="AZ4" s="48"/>
      <c r="BA4" s="48"/>
      <c r="BB4" s="48"/>
      <c r="BC4" s="3"/>
      <c r="BD4" s="48"/>
      <c r="BE4" s="48"/>
      <c r="BF4" s="3"/>
      <c r="BG4" s="48"/>
      <c r="BH4" s="3"/>
      <c r="BI4" s="48"/>
    </row>
    <row r="5" spans="1:61" x14ac:dyDescent="0.25">
      <c r="A5" s="5" t="s">
        <v>54</v>
      </c>
      <c r="B5" s="3"/>
      <c r="C5" s="3"/>
      <c r="D5" s="3"/>
      <c r="E5" s="63">
        <f>+E7+E10+E11</f>
        <v>748403</v>
      </c>
      <c r="F5" s="64">
        <v>770458</v>
      </c>
      <c r="G5" s="57"/>
      <c r="H5" s="49">
        <v>181176</v>
      </c>
      <c r="I5" s="49">
        <v>446653</v>
      </c>
      <c r="J5" s="57"/>
      <c r="K5" s="49">
        <v>193641</v>
      </c>
      <c r="L5" s="49">
        <v>461320</v>
      </c>
      <c r="M5" s="49">
        <f>+M7+M10+M11</f>
        <v>770458</v>
      </c>
      <c r="N5" s="49">
        <v>1036745</v>
      </c>
      <c r="O5" s="57"/>
      <c r="P5" s="49">
        <v>176817.99999999997</v>
      </c>
      <c r="Q5" s="49">
        <v>436581</v>
      </c>
      <c r="R5" s="49">
        <v>740161</v>
      </c>
      <c r="S5" s="49">
        <v>1000003</v>
      </c>
      <c r="T5" s="57"/>
      <c r="U5" s="49">
        <v>168066.00000000003</v>
      </c>
      <c r="V5" s="49">
        <v>412107</v>
      </c>
      <c r="W5" s="49">
        <v>714407</v>
      </c>
      <c r="X5" s="49">
        <v>944310.00000000012</v>
      </c>
      <c r="Y5" s="57"/>
      <c r="Z5" s="49">
        <v>189039</v>
      </c>
      <c r="AA5" s="49">
        <v>374993</v>
      </c>
      <c r="AB5" s="49">
        <v>587566</v>
      </c>
      <c r="AC5" s="49">
        <v>836579</v>
      </c>
      <c r="AD5" s="57"/>
      <c r="AE5" s="49">
        <v>171616</v>
      </c>
      <c r="AF5" s="49">
        <v>372491</v>
      </c>
      <c r="AG5" s="49">
        <v>589064</v>
      </c>
      <c r="AH5" s="49">
        <v>771295</v>
      </c>
      <c r="AI5" s="57"/>
      <c r="AJ5" s="49">
        <v>178474</v>
      </c>
      <c r="AK5" s="49">
        <v>417298</v>
      </c>
      <c r="AL5" s="49">
        <v>691331</v>
      </c>
      <c r="AM5" s="49">
        <v>902891</v>
      </c>
      <c r="AN5" s="57"/>
      <c r="AO5" s="49">
        <v>175508</v>
      </c>
      <c r="AP5" s="49">
        <v>410991</v>
      </c>
      <c r="AQ5" s="49">
        <v>675620</v>
      </c>
      <c r="AR5" s="49">
        <v>889740</v>
      </c>
      <c r="AS5" s="57"/>
      <c r="AT5" s="49">
        <v>176421</v>
      </c>
      <c r="AU5" s="49">
        <v>409999</v>
      </c>
      <c r="AV5" s="49">
        <v>672988</v>
      </c>
      <c r="AW5" s="49">
        <v>881824</v>
      </c>
      <c r="AX5" s="57"/>
      <c r="AY5" s="49">
        <v>177363</v>
      </c>
      <c r="AZ5" s="49">
        <v>408949</v>
      </c>
      <c r="BA5" s="49">
        <v>662105</v>
      </c>
      <c r="BB5" s="49">
        <v>865271</v>
      </c>
      <c r="BC5" s="57"/>
      <c r="BD5" s="49">
        <v>392134</v>
      </c>
      <c r="BE5" s="49">
        <v>849565</v>
      </c>
      <c r="BF5" s="57"/>
      <c r="BG5" s="49">
        <v>835535</v>
      </c>
      <c r="BH5" s="57"/>
      <c r="BI5" s="49">
        <v>839488</v>
      </c>
    </row>
    <row r="6" spans="1:61" x14ac:dyDescent="0.25">
      <c r="A6" s="10" t="s">
        <v>55</v>
      </c>
      <c r="B6" s="8"/>
      <c r="C6" s="3"/>
      <c r="D6" s="3"/>
      <c r="E6" s="65"/>
      <c r="F6" s="66"/>
      <c r="G6" s="58"/>
      <c r="H6" s="45"/>
      <c r="I6" s="45"/>
      <c r="J6" s="58"/>
      <c r="K6" s="45"/>
      <c r="L6" s="45"/>
      <c r="M6" s="45"/>
      <c r="N6" s="45"/>
      <c r="O6" s="58"/>
      <c r="P6" s="45"/>
      <c r="Q6" s="45"/>
      <c r="R6" s="45"/>
      <c r="S6" s="45"/>
      <c r="T6" s="58"/>
      <c r="U6" s="45"/>
      <c r="V6" s="45"/>
      <c r="W6" s="45"/>
      <c r="X6" s="45"/>
      <c r="Y6" s="58"/>
      <c r="Z6" s="45"/>
      <c r="AA6" s="45"/>
      <c r="AB6" s="45"/>
      <c r="AC6" s="45"/>
      <c r="AD6" s="58"/>
      <c r="AE6" s="45"/>
      <c r="AF6" s="45"/>
      <c r="AG6" s="45"/>
      <c r="AH6" s="45"/>
      <c r="AI6" s="58"/>
      <c r="AJ6" s="45"/>
      <c r="AK6" s="45"/>
      <c r="AL6" s="45"/>
      <c r="AM6" s="45"/>
      <c r="AN6" s="58"/>
      <c r="AO6" s="45"/>
      <c r="AP6" s="45"/>
      <c r="AQ6" s="45"/>
      <c r="AR6" s="45"/>
      <c r="AS6" s="58"/>
      <c r="AT6" s="45"/>
      <c r="AU6" s="45"/>
      <c r="AV6" s="45"/>
      <c r="AW6" s="45"/>
      <c r="AX6" s="58"/>
      <c r="AY6" s="45"/>
      <c r="AZ6" s="45"/>
      <c r="BA6" s="45"/>
      <c r="BB6" s="45"/>
      <c r="BC6" s="58"/>
      <c r="BD6" s="45"/>
      <c r="BE6" s="45"/>
      <c r="BF6" s="58"/>
      <c r="BG6" s="45"/>
      <c r="BH6" s="58"/>
      <c r="BI6" s="45"/>
    </row>
    <row r="7" spans="1:61" x14ac:dyDescent="0.25">
      <c r="A7" s="3"/>
      <c r="B7" s="3" t="s">
        <v>56</v>
      </c>
      <c r="C7" s="3"/>
      <c r="D7" s="3"/>
      <c r="E7" s="65">
        <f>+E8+E9</f>
        <v>889252</v>
      </c>
      <c r="F7" s="66">
        <v>803851</v>
      </c>
      <c r="G7" s="58"/>
      <c r="H7" s="50">
        <v>210515</v>
      </c>
      <c r="I7" s="50">
        <v>525956</v>
      </c>
      <c r="J7" s="58"/>
      <c r="K7" s="50">
        <v>187240</v>
      </c>
      <c r="L7" s="50">
        <v>469094</v>
      </c>
      <c r="M7" s="50">
        <f>+M8+M9</f>
        <v>803851</v>
      </c>
      <c r="N7" s="50">
        <v>1055409</v>
      </c>
      <c r="O7" s="58"/>
      <c r="P7" s="50">
        <v>177573.99999999997</v>
      </c>
      <c r="Q7" s="50">
        <v>442668</v>
      </c>
      <c r="R7" s="50">
        <v>756753</v>
      </c>
      <c r="S7" s="50">
        <v>990916</v>
      </c>
      <c r="T7" s="58"/>
      <c r="U7" s="50">
        <v>147330.00000000003</v>
      </c>
      <c r="V7" s="50">
        <v>392481</v>
      </c>
      <c r="W7" s="50">
        <v>705782</v>
      </c>
      <c r="X7" s="50">
        <v>921032.00000000012</v>
      </c>
      <c r="Y7" s="58"/>
      <c r="Z7" s="50">
        <v>49321</v>
      </c>
      <c r="AA7" s="50">
        <v>142353</v>
      </c>
      <c r="AB7" s="50">
        <v>341796</v>
      </c>
      <c r="AC7" s="50">
        <v>504307</v>
      </c>
      <c r="AD7" s="58"/>
      <c r="AE7" s="50">
        <v>134885</v>
      </c>
      <c r="AF7" s="50">
        <v>164482</v>
      </c>
      <c r="AG7" s="50">
        <v>276031</v>
      </c>
      <c r="AH7" s="50">
        <v>352216</v>
      </c>
      <c r="AI7" s="58"/>
      <c r="AJ7" s="50">
        <v>176264</v>
      </c>
      <c r="AK7" s="50">
        <v>429244</v>
      </c>
      <c r="AL7" s="50">
        <v>737818</v>
      </c>
      <c r="AM7" s="50">
        <v>951767</v>
      </c>
      <c r="AN7" s="58"/>
      <c r="AO7" s="50">
        <v>170918</v>
      </c>
      <c r="AP7" s="50">
        <v>417147</v>
      </c>
      <c r="AQ7" s="50">
        <v>715055</v>
      </c>
      <c r="AR7" s="50">
        <v>924585</v>
      </c>
      <c r="AS7" s="58"/>
      <c r="AT7" s="50">
        <v>161452</v>
      </c>
      <c r="AU7" s="50">
        <v>391534</v>
      </c>
      <c r="AV7" s="50">
        <v>669345</v>
      </c>
      <c r="AW7" s="50">
        <v>863161</v>
      </c>
      <c r="AX7" s="58"/>
      <c r="AY7" s="50">
        <v>157505</v>
      </c>
      <c r="AZ7" s="50">
        <v>370496</v>
      </c>
      <c r="BA7" s="50">
        <v>626388</v>
      </c>
      <c r="BB7" s="50">
        <v>806410</v>
      </c>
      <c r="BC7" s="58"/>
      <c r="BD7" s="50">
        <v>365608</v>
      </c>
      <c r="BE7" s="50">
        <v>792059</v>
      </c>
      <c r="BF7" s="58"/>
      <c r="BG7" s="50">
        <v>812638</v>
      </c>
      <c r="BH7" s="58"/>
      <c r="BI7" s="50">
        <v>779603</v>
      </c>
    </row>
    <row r="8" spans="1:61" x14ac:dyDescent="0.25">
      <c r="A8" s="3"/>
      <c r="B8" s="3"/>
      <c r="C8" s="78" t="s">
        <v>71</v>
      </c>
      <c r="D8" s="78"/>
      <c r="E8" s="79">
        <v>867055</v>
      </c>
      <c r="F8" s="80">
        <v>778065</v>
      </c>
      <c r="G8" s="81"/>
      <c r="H8" s="84">
        <v>203361</v>
      </c>
      <c r="I8" s="84">
        <v>511251</v>
      </c>
      <c r="J8" s="81"/>
      <c r="K8" s="84">
        <v>180374</v>
      </c>
      <c r="L8" s="84">
        <v>453905</v>
      </c>
      <c r="M8" s="84">
        <v>778065</v>
      </c>
      <c r="N8" s="84">
        <v>1006137</v>
      </c>
      <c r="O8" s="81"/>
      <c r="P8" s="84">
        <v>171785.99999999997</v>
      </c>
      <c r="Q8" s="84">
        <v>424668</v>
      </c>
      <c r="R8" s="84">
        <v>730108</v>
      </c>
      <c r="S8" s="84">
        <v>947849</v>
      </c>
      <c r="T8" s="81"/>
      <c r="U8" s="84">
        <v>141295.00000000003</v>
      </c>
      <c r="V8" s="84">
        <v>379864</v>
      </c>
      <c r="W8" s="84">
        <v>679252</v>
      </c>
      <c r="X8" s="84">
        <v>881132.00000000012</v>
      </c>
      <c r="Y8" s="81"/>
      <c r="Z8" s="84">
        <v>44375</v>
      </c>
      <c r="AA8" s="84">
        <v>127308</v>
      </c>
      <c r="AB8" s="84">
        <v>321390</v>
      </c>
      <c r="AC8" s="84">
        <v>471344</v>
      </c>
      <c r="AD8" s="81"/>
      <c r="AE8" s="84">
        <v>129102</v>
      </c>
      <c r="AF8" s="84">
        <v>152744</v>
      </c>
      <c r="AG8" s="84">
        <v>259657</v>
      </c>
      <c r="AH8" s="84">
        <v>325274</v>
      </c>
      <c r="AI8" s="81"/>
      <c r="AJ8" s="84">
        <v>173865</v>
      </c>
      <c r="AK8" s="84">
        <v>425153</v>
      </c>
      <c r="AL8" s="84">
        <v>728757</v>
      </c>
      <c r="AM8" s="84">
        <v>932566</v>
      </c>
      <c r="AN8" s="81"/>
      <c r="AO8" s="84">
        <v>167780</v>
      </c>
      <c r="AP8" s="84">
        <v>410748</v>
      </c>
      <c r="AQ8" s="84">
        <v>705030</v>
      </c>
      <c r="AR8" s="84">
        <v>911068</v>
      </c>
      <c r="AS8" s="81"/>
      <c r="AT8" s="84">
        <v>158317</v>
      </c>
      <c r="AU8" s="84">
        <v>385003</v>
      </c>
      <c r="AV8" s="84">
        <v>658701</v>
      </c>
      <c r="AW8" s="84">
        <v>848815</v>
      </c>
      <c r="AX8" s="81"/>
      <c r="AY8" s="84">
        <v>154803</v>
      </c>
      <c r="AZ8" s="84">
        <v>363916</v>
      </c>
      <c r="BA8" s="84">
        <v>617406</v>
      </c>
      <c r="BB8" s="84">
        <v>791773</v>
      </c>
      <c r="BC8" s="81"/>
      <c r="BD8" s="84">
        <v>361094</v>
      </c>
      <c r="BE8" s="84">
        <v>780771</v>
      </c>
      <c r="BF8" s="81"/>
      <c r="BG8" s="84">
        <v>799733</v>
      </c>
      <c r="BH8" s="81"/>
      <c r="BI8" s="84">
        <v>770907</v>
      </c>
    </row>
    <row r="9" spans="1:61" x14ac:dyDescent="0.25">
      <c r="A9" s="3"/>
      <c r="B9" s="3"/>
      <c r="C9" s="7" t="s">
        <v>72</v>
      </c>
      <c r="D9" s="7"/>
      <c r="E9" s="79">
        <v>22197</v>
      </c>
      <c r="F9" s="80">
        <v>25786</v>
      </c>
      <c r="G9" s="81"/>
      <c r="H9" s="84">
        <v>7154</v>
      </c>
      <c r="I9" s="84">
        <v>14705</v>
      </c>
      <c r="J9" s="81"/>
      <c r="K9" s="84">
        <v>6866</v>
      </c>
      <c r="L9" s="84">
        <v>15189</v>
      </c>
      <c r="M9" s="84">
        <v>25786</v>
      </c>
      <c r="N9" s="84">
        <v>49272</v>
      </c>
      <c r="O9" s="81"/>
      <c r="P9" s="84">
        <v>5788</v>
      </c>
      <c r="Q9" s="84">
        <v>18000</v>
      </c>
      <c r="R9" s="84">
        <v>26645</v>
      </c>
      <c r="S9" s="84">
        <v>43067</v>
      </c>
      <c r="T9" s="81"/>
      <c r="U9" s="84">
        <v>6035</v>
      </c>
      <c r="V9" s="84">
        <v>12617</v>
      </c>
      <c r="W9" s="84">
        <v>26530</v>
      </c>
      <c r="X9" s="84">
        <v>39900</v>
      </c>
      <c r="Y9" s="81"/>
      <c r="Z9" s="84">
        <v>4946</v>
      </c>
      <c r="AA9" s="84">
        <v>15045</v>
      </c>
      <c r="AB9" s="84">
        <v>20406</v>
      </c>
      <c r="AC9" s="84">
        <v>32963</v>
      </c>
      <c r="AD9" s="81"/>
      <c r="AE9" s="84">
        <v>5783</v>
      </c>
      <c r="AF9" s="84">
        <v>11738</v>
      </c>
      <c r="AG9" s="84">
        <v>16374</v>
      </c>
      <c r="AH9" s="84">
        <v>26942</v>
      </c>
      <c r="AI9" s="81"/>
      <c r="AJ9" s="84">
        <v>2399</v>
      </c>
      <c r="AK9" s="84">
        <v>4091</v>
      </c>
      <c r="AL9" s="84">
        <v>9061</v>
      </c>
      <c r="AM9" s="84">
        <v>19201</v>
      </c>
      <c r="AN9" s="81"/>
      <c r="AO9" s="84">
        <v>3138</v>
      </c>
      <c r="AP9" s="84">
        <v>6399</v>
      </c>
      <c r="AQ9" s="84">
        <v>10025</v>
      </c>
      <c r="AR9" s="84">
        <v>13517</v>
      </c>
      <c r="AS9" s="81"/>
      <c r="AT9" s="84">
        <v>3135</v>
      </c>
      <c r="AU9" s="84">
        <v>6531</v>
      </c>
      <c r="AV9" s="84">
        <v>10644</v>
      </c>
      <c r="AW9" s="84">
        <v>14346</v>
      </c>
      <c r="AX9" s="81"/>
      <c r="AY9" s="84">
        <v>2702</v>
      </c>
      <c r="AZ9" s="84">
        <v>6580</v>
      </c>
      <c r="BA9" s="84">
        <v>8982</v>
      </c>
      <c r="BB9" s="84">
        <v>14637</v>
      </c>
      <c r="BC9" s="81"/>
      <c r="BD9" s="84">
        <v>4514</v>
      </c>
      <c r="BE9" s="84">
        <v>11288</v>
      </c>
      <c r="BF9" s="81"/>
      <c r="BG9" s="84">
        <v>12905</v>
      </c>
      <c r="BH9" s="81"/>
      <c r="BI9" s="84">
        <v>8696</v>
      </c>
    </row>
    <row r="10" spans="1:61" x14ac:dyDescent="0.25">
      <c r="A10" s="3"/>
      <c r="B10" s="3" t="s">
        <v>3</v>
      </c>
      <c r="C10" s="3"/>
      <c r="D10" s="3"/>
      <c r="E10" s="65">
        <v>-167206</v>
      </c>
      <c r="F10" s="66">
        <v>-59497</v>
      </c>
      <c r="G10" s="59"/>
      <c r="H10" s="50">
        <v>-37596</v>
      </c>
      <c r="I10" s="50">
        <v>-96887</v>
      </c>
      <c r="J10" s="59"/>
      <c r="K10" s="50">
        <v>-1822</v>
      </c>
      <c r="L10" s="50">
        <v>-25261</v>
      </c>
      <c r="M10" s="50">
        <v>-59497</v>
      </c>
      <c r="N10" s="50">
        <v>-55657</v>
      </c>
      <c r="O10" s="59"/>
      <c r="P10" s="50">
        <v>-9270</v>
      </c>
      <c r="Q10" s="50">
        <v>-24141</v>
      </c>
      <c r="R10" s="50">
        <v>-44618</v>
      </c>
      <c r="S10" s="50">
        <v>-28090</v>
      </c>
      <c r="T10" s="59"/>
      <c r="U10" s="50">
        <v>12439</v>
      </c>
      <c r="V10" s="50">
        <v>3084</v>
      </c>
      <c r="W10" s="50">
        <v>-16219.000000000002</v>
      </c>
      <c r="X10" s="50">
        <v>-14817</v>
      </c>
      <c r="Y10" s="59"/>
      <c r="Z10" s="50">
        <v>131156</v>
      </c>
      <c r="AA10" s="50">
        <v>212722</v>
      </c>
      <c r="AB10" s="50">
        <v>217705</v>
      </c>
      <c r="AC10" s="50">
        <v>294398</v>
      </c>
      <c r="AD10" s="59"/>
      <c r="AE10" s="50">
        <v>28390</v>
      </c>
      <c r="AF10" s="50">
        <v>191432</v>
      </c>
      <c r="AG10" s="50">
        <v>286666</v>
      </c>
      <c r="AH10" s="50">
        <v>383378</v>
      </c>
      <c r="AI10" s="59"/>
      <c r="AJ10" s="50">
        <v>-6672</v>
      </c>
      <c r="AK10" s="50">
        <v>-29814</v>
      </c>
      <c r="AL10" s="50">
        <v>-75915</v>
      </c>
      <c r="AM10" s="50">
        <v>-86975</v>
      </c>
      <c r="AN10" s="59"/>
      <c r="AO10" s="50">
        <v>-3971</v>
      </c>
      <c r="AP10" s="50">
        <v>-24026</v>
      </c>
      <c r="AQ10" s="50">
        <v>-72496</v>
      </c>
      <c r="AR10" s="50">
        <v>-80687</v>
      </c>
      <c r="AS10" s="59"/>
      <c r="AT10" s="50">
        <v>6317</v>
      </c>
      <c r="AU10" s="50">
        <v>1608</v>
      </c>
      <c r="AV10" s="50">
        <v>-21786</v>
      </c>
      <c r="AW10" s="50">
        <v>-17223</v>
      </c>
      <c r="AX10" s="59"/>
      <c r="AY10" s="50">
        <v>11535</v>
      </c>
      <c r="AZ10" s="50">
        <v>21457</v>
      </c>
      <c r="BA10" s="50">
        <v>10094</v>
      </c>
      <c r="BB10" s="50">
        <v>16428</v>
      </c>
      <c r="BC10" s="59"/>
      <c r="BD10" s="50">
        <v>9172</v>
      </c>
      <c r="BE10" s="50">
        <v>17708</v>
      </c>
      <c r="BF10" s="59"/>
      <c r="BG10" s="50">
        <v>-16016</v>
      </c>
      <c r="BH10" s="59"/>
      <c r="BI10" s="50">
        <v>20460</v>
      </c>
    </row>
    <row r="11" spans="1:61" x14ac:dyDescent="0.25">
      <c r="A11" s="3"/>
      <c r="B11" s="3" t="s">
        <v>57</v>
      </c>
      <c r="C11" s="3"/>
      <c r="D11" s="3"/>
      <c r="E11" s="65">
        <v>26357</v>
      </c>
      <c r="F11" s="66">
        <v>26104</v>
      </c>
      <c r="G11" s="58"/>
      <c r="H11" s="50">
        <v>8257</v>
      </c>
      <c r="I11" s="50">
        <v>17584</v>
      </c>
      <c r="J11" s="58"/>
      <c r="K11" s="50">
        <v>8223</v>
      </c>
      <c r="L11" s="50">
        <v>17487</v>
      </c>
      <c r="M11" s="50">
        <v>26104</v>
      </c>
      <c r="N11" s="50">
        <v>36993</v>
      </c>
      <c r="O11" s="58"/>
      <c r="P11" s="50">
        <v>8514</v>
      </c>
      <c r="Q11" s="50">
        <v>18054</v>
      </c>
      <c r="R11" s="50">
        <v>28026</v>
      </c>
      <c r="S11" s="50">
        <v>37177</v>
      </c>
      <c r="T11" s="58"/>
      <c r="U11" s="50">
        <v>8297</v>
      </c>
      <c r="V11" s="50">
        <v>16542</v>
      </c>
      <c r="W11" s="50">
        <v>24844</v>
      </c>
      <c r="X11" s="50">
        <v>38095</v>
      </c>
      <c r="Y11" s="58"/>
      <c r="Z11" s="50">
        <v>8562</v>
      </c>
      <c r="AA11" s="50">
        <v>19918</v>
      </c>
      <c r="AB11" s="50">
        <v>28065</v>
      </c>
      <c r="AC11" s="50">
        <v>37874</v>
      </c>
      <c r="AD11" s="58"/>
      <c r="AE11" s="50">
        <v>8341</v>
      </c>
      <c r="AF11" s="50">
        <v>16577</v>
      </c>
      <c r="AG11" s="50">
        <v>26367</v>
      </c>
      <c r="AH11" s="50">
        <v>35701</v>
      </c>
      <c r="AI11" s="58"/>
      <c r="AJ11" s="50">
        <v>8882</v>
      </c>
      <c r="AK11" s="50">
        <v>17868</v>
      </c>
      <c r="AL11" s="50">
        <v>29428</v>
      </c>
      <c r="AM11" s="50">
        <v>38099</v>
      </c>
      <c r="AN11" s="58"/>
      <c r="AO11" s="50">
        <v>8561</v>
      </c>
      <c r="AP11" s="50">
        <v>17870</v>
      </c>
      <c r="AQ11" s="50">
        <v>33061</v>
      </c>
      <c r="AR11" s="50">
        <v>45842</v>
      </c>
      <c r="AS11" s="58"/>
      <c r="AT11" s="50">
        <v>8652</v>
      </c>
      <c r="AU11" s="50">
        <v>16857</v>
      </c>
      <c r="AV11" s="50">
        <v>25429</v>
      </c>
      <c r="AW11" s="50">
        <v>35886</v>
      </c>
      <c r="AX11" s="58"/>
      <c r="AY11" s="50">
        <v>8323</v>
      </c>
      <c r="AZ11" s="50">
        <v>16996</v>
      </c>
      <c r="BA11" s="50">
        <v>25623</v>
      </c>
      <c r="BB11" s="50">
        <v>42433</v>
      </c>
      <c r="BC11" s="58"/>
      <c r="BD11" s="50">
        <v>17354</v>
      </c>
      <c r="BE11" s="50">
        <v>39798</v>
      </c>
      <c r="BF11" s="58"/>
      <c r="BG11" s="50">
        <v>38913</v>
      </c>
      <c r="BH11" s="58"/>
      <c r="BI11" s="50">
        <v>39426</v>
      </c>
    </row>
    <row r="12" spans="1:61" x14ac:dyDescent="0.25">
      <c r="A12" s="3"/>
      <c r="B12" s="3"/>
      <c r="C12" s="3"/>
      <c r="D12" s="3"/>
      <c r="E12" s="65"/>
      <c r="F12" s="66"/>
      <c r="G12" s="58"/>
      <c r="H12" s="45"/>
      <c r="I12" s="45"/>
      <c r="J12" s="58"/>
      <c r="K12" s="45"/>
      <c r="L12" s="45"/>
      <c r="M12" s="45"/>
      <c r="N12" s="45"/>
      <c r="O12" s="58"/>
      <c r="P12" s="45"/>
      <c r="Q12" s="45"/>
      <c r="R12" s="45"/>
      <c r="S12" s="45"/>
      <c r="T12" s="58"/>
      <c r="U12" s="45"/>
      <c r="V12" s="45"/>
      <c r="W12" s="45"/>
      <c r="X12" s="45"/>
      <c r="Y12" s="58"/>
      <c r="Z12" s="45"/>
      <c r="AA12" s="45"/>
      <c r="AB12" s="45"/>
      <c r="AC12" s="45"/>
      <c r="AD12" s="58"/>
      <c r="AE12" s="45"/>
      <c r="AF12" s="45"/>
      <c r="AG12" s="45"/>
      <c r="AH12" s="45"/>
      <c r="AI12" s="58"/>
      <c r="AJ12" s="45"/>
      <c r="AK12" s="45"/>
      <c r="AL12" s="45"/>
      <c r="AM12" s="45"/>
      <c r="AN12" s="58"/>
      <c r="AO12" s="45"/>
      <c r="AP12" s="45"/>
      <c r="AQ12" s="45"/>
      <c r="AR12" s="45"/>
      <c r="AS12" s="58"/>
      <c r="AT12" s="45"/>
      <c r="AU12" s="45"/>
      <c r="AV12" s="45"/>
      <c r="AW12" s="45"/>
      <c r="AX12" s="58"/>
      <c r="AY12" s="45"/>
      <c r="AZ12" s="45"/>
      <c r="BA12" s="45"/>
      <c r="BB12" s="45"/>
      <c r="BC12" s="58"/>
      <c r="BD12" s="45"/>
      <c r="BE12" s="45"/>
      <c r="BF12" s="58"/>
      <c r="BG12" s="45"/>
      <c r="BH12" s="58"/>
      <c r="BI12" s="45"/>
    </row>
    <row r="13" spans="1:61" x14ac:dyDescent="0.25">
      <c r="A13" s="5" t="s">
        <v>0</v>
      </c>
      <c r="B13" s="3"/>
      <c r="C13" s="3"/>
      <c r="D13" s="3"/>
      <c r="E13" s="63">
        <v>180226.99999999985</v>
      </c>
      <c r="F13" s="64">
        <v>222828</v>
      </c>
      <c r="G13" s="57"/>
      <c r="H13" s="49">
        <v>-866</v>
      </c>
      <c r="I13" s="49">
        <v>68810</v>
      </c>
      <c r="J13" s="57"/>
      <c r="K13" s="49">
        <v>16505</v>
      </c>
      <c r="L13" s="49">
        <v>99872</v>
      </c>
      <c r="M13" s="49">
        <v>222828</v>
      </c>
      <c r="N13" s="49">
        <v>310923.99999999977</v>
      </c>
      <c r="O13" s="57"/>
      <c r="P13" s="49">
        <v>9727.0000000000036</v>
      </c>
      <c r="Q13" s="49">
        <v>94703.999999999956</v>
      </c>
      <c r="R13" s="49">
        <v>219962</v>
      </c>
      <c r="S13" s="49">
        <v>300051</v>
      </c>
      <c r="T13" s="57"/>
      <c r="U13" s="49">
        <v>15168.000000000007</v>
      </c>
      <c r="V13" s="49">
        <v>97009.999999999985</v>
      </c>
      <c r="W13" s="49">
        <v>219805.99999999991</v>
      </c>
      <c r="X13" s="49">
        <v>272188</v>
      </c>
      <c r="Y13" s="57"/>
      <c r="Z13" s="49">
        <v>44677</v>
      </c>
      <c r="AA13" s="49">
        <v>76614</v>
      </c>
      <c r="AB13" s="49">
        <v>146822</v>
      </c>
      <c r="AC13" s="49">
        <v>222376.00000000009</v>
      </c>
      <c r="AD13" s="57"/>
      <c r="AE13" s="49">
        <v>28866</v>
      </c>
      <c r="AF13" s="49">
        <v>88022</v>
      </c>
      <c r="AG13" s="49">
        <v>175699</v>
      </c>
      <c r="AH13" s="49">
        <v>210785</v>
      </c>
      <c r="AI13" s="57"/>
      <c r="AJ13" s="49">
        <v>30946</v>
      </c>
      <c r="AK13" s="49">
        <v>115038</v>
      </c>
      <c r="AL13" s="49">
        <v>236866</v>
      </c>
      <c r="AM13" s="49">
        <v>302871</v>
      </c>
      <c r="AN13" s="57"/>
      <c r="AO13" s="49">
        <v>29976</v>
      </c>
      <c r="AP13" s="49">
        <v>111511</v>
      </c>
      <c r="AQ13" s="49">
        <v>234938</v>
      </c>
      <c r="AR13" s="49">
        <v>297381</v>
      </c>
      <c r="AS13" s="57"/>
      <c r="AT13" s="49">
        <v>28735</v>
      </c>
      <c r="AU13" s="49">
        <v>110994</v>
      </c>
      <c r="AV13" s="49">
        <v>230462</v>
      </c>
      <c r="AW13" s="49">
        <v>283595</v>
      </c>
      <c r="AX13" s="57"/>
      <c r="AY13" s="49">
        <v>28005</v>
      </c>
      <c r="AZ13" s="49">
        <v>103402</v>
      </c>
      <c r="BA13" s="49">
        <v>208019</v>
      </c>
      <c r="BB13" s="49">
        <v>254879</v>
      </c>
      <c r="BC13" s="57"/>
      <c r="BD13" s="49">
        <v>90664</v>
      </c>
      <c r="BE13" s="49">
        <v>242972</v>
      </c>
      <c r="BF13" s="57"/>
      <c r="BG13" s="49">
        <v>223661</v>
      </c>
      <c r="BH13" s="57"/>
      <c r="BI13" s="49">
        <v>237287</v>
      </c>
    </row>
    <row r="14" spans="1:61" x14ac:dyDescent="0.25">
      <c r="A14" s="7" t="s">
        <v>7</v>
      </c>
      <c r="B14" s="7"/>
      <c r="C14" s="7"/>
      <c r="D14" s="7"/>
      <c r="E14" s="69">
        <f>+E13/E5</f>
        <v>0.2408154430166633</v>
      </c>
      <c r="F14" s="70">
        <v>0.28921498641068039</v>
      </c>
      <c r="G14" s="60"/>
      <c r="H14" s="46">
        <v>-4.7798825451494682E-3</v>
      </c>
      <c r="I14" s="46">
        <v>0.15405695248884479</v>
      </c>
      <c r="J14" s="60"/>
      <c r="K14" s="46">
        <v>8.5235048362691787E-2</v>
      </c>
      <c r="L14" s="46">
        <v>0.21649180612156421</v>
      </c>
      <c r="M14" s="46">
        <f>+M13/M5</f>
        <v>0.28921498641068039</v>
      </c>
      <c r="N14" s="46">
        <v>0.29990402654461779</v>
      </c>
      <c r="O14" s="60"/>
      <c r="P14" s="46">
        <v>5.5011367620943594E-2</v>
      </c>
      <c r="Q14" s="46">
        <v>0.21692194575577031</v>
      </c>
      <c r="R14" s="46">
        <v>0.2971812889357856</v>
      </c>
      <c r="S14" s="46">
        <v>0.30005009984970044</v>
      </c>
      <c r="T14" s="60"/>
      <c r="U14" s="46">
        <v>9.025025882688946E-2</v>
      </c>
      <c r="V14" s="46">
        <v>0.23540002960396203</v>
      </c>
      <c r="W14" s="46">
        <v>0.30767615658861114</v>
      </c>
      <c r="X14" s="46">
        <v>0.28824009064819811</v>
      </c>
      <c r="Y14" s="60"/>
      <c r="Z14" s="46">
        <v>0.23633747533577729</v>
      </c>
      <c r="AA14" s="46">
        <v>0.20430781374585658</v>
      </c>
      <c r="AB14" s="46">
        <v>0.24988171541580009</v>
      </c>
      <c r="AC14" s="46">
        <v>0.26581590023177737</v>
      </c>
      <c r="AD14" s="60"/>
      <c r="AE14" s="46">
        <v>0.16820110013052397</v>
      </c>
      <c r="AF14" s="46">
        <v>0.23630638055684566</v>
      </c>
      <c r="AG14" s="46">
        <v>0.29799999999999999</v>
      </c>
      <c r="AH14" s="46">
        <v>0.27328713397597548</v>
      </c>
      <c r="AI14" s="60"/>
      <c r="AJ14" s="46">
        <v>0.17339220278583994</v>
      </c>
      <c r="AK14" s="46">
        <v>0.27567349951353709</v>
      </c>
      <c r="AL14" s="46">
        <v>0.34262314289392493</v>
      </c>
      <c r="AM14" s="46">
        <v>0.3354458068581922</v>
      </c>
      <c r="AN14" s="60"/>
      <c r="AO14" s="46">
        <v>0.17079563324748728</v>
      </c>
      <c r="AP14" s="46">
        <v>0.27132224306614988</v>
      </c>
      <c r="AQ14" s="46">
        <v>0.34773689352002607</v>
      </c>
      <c r="AR14" s="46">
        <v>0.33423359633151256</v>
      </c>
      <c r="AS14" s="60"/>
      <c r="AT14" s="46">
        <v>0.16287743522596515</v>
      </c>
      <c r="AU14" s="46">
        <v>0.27071773345788647</v>
      </c>
      <c r="AV14" s="46">
        <v>0.34244592771342136</v>
      </c>
      <c r="AW14" s="46">
        <v>0.32160045541967558</v>
      </c>
      <c r="AX14" s="60"/>
      <c r="AY14" s="46">
        <v>0.15789651731195345</v>
      </c>
      <c r="AZ14" s="46">
        <v>0.25284815465987204</v>
      </c>
      <c r="BA14" s="46">
        <v>0.31417826477673483</v>
      </c>
      <c r="BB14" s="46">
        <v>0.29456551762395827</v>
      </c>
      <c r="BC14" s="60"/>
      <c r="BD14" s="46">
        <v>0.23120667934940606</v>
      </c>
      <c r="BE14" s="46">
        <v>0.28599577430802825</v>
      </c>
      <c r="BF14" s="60"/>
      <c r="BG14" s="46">
        <v>0.26768597365759661</v>
      </c>
      <c r="BH14" s="60"/>
      <c r="BI14" s="46">
        <v>0.28265680986506059</v>
      </c>
    </row>
    <row r="15" spans="1:61" x14ac:dyDescent="0.25">
      <c r="A15" s="3"/>
      <c r="B15" s="3"/>
      <c r="C15" s="3"/>
      <c r="D15" s="3"/>
      <c r="E15" s="54"/>
      <c r="F15" s="6"/>
      <c r="G15" s="58"/>
      <c r="H15" s="45"/>
      <c r="I15" s="45"/>
      <c r="J15" s="58"/>
      <c r="K15" s="45"/>
      <c r="L15" s="45"/>
      <c r="M15" s="45"/>
      <c r="N15" s="45"/>
      <c r="O15" s="58"/>
      <c r="P15" s="45"/>
      <c r="Q15" s="45"/>
      <c r="R15" s="45"/>
      <c r="S15" s="45"/>
      <c r="T15" s="58"/>
      <c r="U15" s="45"/>
      <c r="V15" s="45"/>
      <c r="W15" s="45"/>
      <c r="X15" s="45"/>
      <c r="Y15" s="58"/>
      <c r="Z15" s="45"/>
      <c r="AA15" s="45"/>
      <c r="AB15" s="45"/>
      <c r="AC15" s="45"/>
      <c r="AD15" s="58"/>
      <c r="AE15" s="45"/>
      <c r="AF15" s="45"/>
      <c r="AG15" s="45"/>
      <c r="AH15" s="45"/>
      <c r="AI15" s="58"/>
      <c r="AJ15" s="45"/>
      <c r="AK15" s="45"/>
      <c r="AL15" s="45"/>
      <c r="AM15" s="45"/>
      <c r="AN15" s="58"/>
      <c r="AO15" s="45"/>
      <c r="AP15" s="45"/>
      <c r="AQ15" s="45"/>
      <c r="AR15" s="45"/>
      <c r="AS15" s="58"/>
      <c r="AT15" s="45"/>
      <c r="AU15" s="45"/>
      <c r="AV15" s="45"/>
      <c r="AW15" s="45"/>
      <c r="AX15" s="58"/>
      <c r="AY15" s="45"/>
      <c r="AZ15" s="45"/>
      <c r="BA15" s="45"/>
      <c r="BB15" s="45"/>
      <c r="BC15" s="58"/>
      <c r="BD15" s="45"/>
      <c r="BE15" s="45"/>
      <c r="BF15" s="58"/>
      <c r="BG15" s="45"/>
      <c r="BH15" s="58"/>
      <c r="BI15" s="45"/>
    </row>
    <row r="16" spans="1:61" x14ac:dyDescent="0.25">
      <c r="A16" s="5" t="s">
        <v>1</v>
      </c>
      <c r="B16" s="3"/>
      <c r="C16" s="3"/>
      <c r="D16" s="3"/>
      <c r="E16" s="65">
        <v>103008.99999999985</v>
      </c>
      <c r="F16" s="66">
        <v>139483</v>
      </c>
      <c r="G16" s="61"/>
      <c r="H16" s="50">
        <v>-26162</v>
      </c>
      <c r="I16" s="50">
        <v>17305.000000000007</v>
      </c>
      <c r="J16" s="61"/>
      <c r="K16" s="50">
        <v>-10259</v>
      </c>
      <c r="L16" s="50">
        <v>42747</v>
      </c>
      <c r="M16" s="50">
        <v>139483</v>
      </c>
      <c r="N16" s="50">
        <v>187202.99999999974</v>
      </c>
      <c r="O16" s="61"/>
      <c r="P16" s="50">
        <v>-19929.999999999993</v>
      </c>
      <c r="Q16" s="50">
        <v>33014.999999999949</v>
      </c>
      <c r="R16" s="50">
        <v>131746</v>
      </c>
      <c r="S16" s="50">
        <v>172670</v>
      </c>
      <c r="T16" s="61"/>
      <c r="U16" s="50">
        <v>-14217.999999999993</v>
      </c>
      <c r="V16" s="50">
        <v>37685.999999999993</v>
      </c>
      <c r="W16" s="50">
        <v>131201.99999999991</v>
      </c>
      <c r="X16" s="50">
        <v>148332.99999999997</v>
      </c>
      <c r="Y16" s="61"/>
      <c r="Z16" s="50">
        <v>15236</v>
      </c>
      <c r="AA16" s="50">
        <v>14830</v>
      </c>
      <c r="AB16" s="50">
        <v>55561</v>
      </c>
      <c r="AC16" s="50">
        <v>98286.000000000087</v>
      </c>
      <c r="AD16" s="61"/>
      <c r="AE16" s="50">
        <v>-3230</v>
      </c>
      <c r="AF16" s="50">
        <v>20483</v>
      </c>
      <c r="AG16" s="50">
        <v>77402</v>
      </c>
      <c r="AH16" s="50">
        <v>71124</v>
      </c>
      <c r="AI16" s="61"/>
      <c r="AJ16" s="50">
        <v>-1621</v>
      </c>
      <c r="AK16" s="50">
        <v>49570</v>
      </c>
      <c r="AL16" s="50">
        <v>142464</v>
      </c>
      <c r="AM16" s="50">
        <v>170587</v>
      </c>
      <c r="AN16" s="61"/>
      <c r="AO16" s="50">
        <v>-1746</v>
      </c>
      <c r="AP16" s="50">
        <v>48290</v>
      </c>
      <c r="AQ16" s="50">
        <v>140872</v>
      </c>
      <c r="AR16" s="50">
        <v>164391</v>
      </c>
      <c r="AS16" s="61"/>
      <c r="AT16" s="50">
        <v>-2925</v>
      </c>
      <c r="AU16" s="50">
        <v>39817</v>
      </c>
      <c r="AV16" s="50">
        <v>129010</v>
      </c>
      <c r="AW16" s="50">
        <v>146682</v>
      </c>
      <c r="AX16" s="61"/>
      <c r="AY16" s="50">
        <v>-6764</v>
      </c>
      <c r="AZ16" s="50">
        <v>34626</v>
      </c>
      <c r="BA16" s="50">
        <v>107459</v>
      </c>
      <c r="BB16" s="50">
        <v>116884</v>
      </c>
      <c r="BC16" s="61"/>
      <c r="BD16" s="50">
        <v>18216</v>
      </c>
      <c r="BE16" s="50">
        <v>93438</v>
      </c>
      <c r="BF16" s="61"/>
      <c r="BG16" s="50">
        <v>73072</v>
      </c>
      <c r="BH16" s="61"/>
      <c r="BI16" s="50">
        <v>93295</v>
      </c>
    </row>
    <row r="17" spans="1:61" x14ac:dyDescent="0.25">
      <c r="A17" s="3"/>
      <c r="B17" s="3"/>
      <c r="C17" s="3"/>
      <c r="D17" s="3"/>
      <c r="E17" s="65"/>
      <c r="F17" s="66"/>
      <c r="G17" s="58"/>
      <c r="H17" s="50"/>
      <c r="I17" s="50"/>
      <c r="J17" s="58"/>
      <c r="K17" s="50"/>
      <c r="L17" s="50"/>
      <c r="M17" s="50"/>
      <c r="N17" s="50"/>
      <c r="O17" s="58"/>
      <c r="P17" s="50"/>
      <c r="Q17" s="50"/>
      <c r="R17" s="50"/>
      <c r="S17" s="50"/>
      <c r="T17" s="58"/>
      <c r="U17" s="50"/>
      <c r="V17" s="50"/>
      <c r="W17" s="50"/>
      <c r="X17" s="50"/>
      <c r="Y17" s="58"/>
      <c r="Z17" s="50"/>
      <c r="AA17" s="50"/>
      <c r="AB17" s="50"/>
      <c r="AC17" s="50"/>
      <c r="AD17" s="58"/>
      <c r="AE17" s="50"/>
      <c r="AF17" s="50"/>
      <c r="AG17" s="50"/>
      <c r="AH17" s="50"/>
      <c r="AI17" s="58"/>
      <c r="AJ17" s="50"/>
      <c r="AK17" s="50"/>
      <c r="AL17" s="50"/>
      <c r="AM17" s="50"/>
      <c r="AN17" s="58"/>
      <c r="AO17" s="50"/>
      <c r="AP17" s="50"/>
      <c r="AQ17" s="50"/>
      <c r="AR17" s="50"/>
      <c r="AS17" s="58"/>
      <c r="AT17" s="50"/>
      <c r="AU17" s="50"/>
      <c r="AV17" s="50"/>
      <c r="AW17" s="50"/>
      <c r="AX17" s="58"/>
      <c r="AY17" s="50"/>
      <c r="AZ17" s="50"/>
      <c r="BA17" s="50"/>
      <c r="BB17" s="50"/>
      <c r="BC17" s="58"/>
      <c r="BD17" s="50"/>
      <c r="BE17" s="50"/>
      <c r="BF17" s="58"/>
      <c r="BG17" s="50"/>
      <c r="BH17" s="58"/>
      <c r="BI17" s="50"/>
    </row>
    <row r="18" spans="1:61" x14ac:dyDescent="0.25">
      <c r="A18" s="5" t="s">
        <v>58</v>
      </c>
      <c r="B18" s="3"/>
      <c r="C18" s="3"/>
      <c r="D18" s="3"/>
      <c r="E18" s="65">
        <v>66559.999999999854</v>
      </c>
      <c r="F18" s="66">
        <v>89627</v>
      </c>
      <c r="G18" s="61"/>
      <c r="H18" s="50">
        <v>-29350</v>
      </c>
      <c r="I18" s="50">
        <v>6998.0000000000064</v>
      </c>
      <c r="J18" s="61"/>
      <c r="K18" s="50">
        <v>-13779</v>
      </c>
      <c r="L18" s="50">
        <v>23013</v>
      </c>
      <c r="M18" s="50">
        <v>89627</v>
      </c>
      <c r="N18" s="50">
        <v>125714.99999999975</v>
      </c>
      <c r="O18" s="61"/>
      <c r="P18" s="50">
        <v>-21806.999999999996</v>
      </c>
      <c r="Q18" s="50">
        <v>18366.999999999953</v>
      </c>
      <c r="R18" s="50">
        <v>86344</v>
      </c>
      <c r="S18" s="50">
        <v>112710</v>
      </c>
      <c r="T18" s="61"/>
      <c r="U18" s="50">
        <v>-15379.999999999995</v>
      </c>
      <c r="V18" s="50">
        <v>27720.999999999996</v>
      </c>
      <c r="W18" s="50">
        <v>91823.999999999927</v>
      </c>
      <c r="X18" s="50">
        <v>104496.99999999999</v>
      </c>
      <c r="Y18" s="61"/>
      <c r="Z18" s="50">
        <v>11831</v>
      </c>
      <c r="AA18" s="50">
        <v>13488</v>
      </c>
      <c r="AB18" s="50">
        <v>41789</v>
      </c>
      <c r="AC18" s="50">
        <v>78031.000000000087</v>
      </c>
      <c r="AD18" s="61"/>
      <c r="AE18" s="50">
        <v>-6206</v>
      </c>
      <c r="AF18" s="50">
        <v>15635</v>
      </c>
      <c r="AG18" s="50">
        <v>55081</v>
      </c>
      <c r="AH18" s="50">
        <v>53972</v>
      </c>
      <c r="AI18" s="61"/>
      <c r="AJ18" s="50">
        <v>-3563</v>
      </c>
      <c r="AK18" s="50">
        <v>34123</v>
      </c>
      <c r="AL18" s="50">
        <v>98795</v>
      </c>
      <c r="AM18" s="50">
        <v>118269</v>
      </c>
      <c r="AN18" s="61"/>
      <c r="AO18" s="50">
        <v>-4390</v>
      </c>
      <c r="AP18" s="50">
        <v>32993</v>
      </c>
      <c r="AQ18" s="50">
        <v>98770</v>
      </c>
      <c r="AR18" s="50">
        <v>114390</v>
      </c>
      <c r="AS18" s="61"/>
      <c r="AT18" s="50">
        <v>-4187</v>
      </c>
      <c r="AU18" s="50">
        <v>27008</v>
      </c>
      <c r="AV18" s="50">
        <v>89639</v>
      </c>
      <c r="AW18" s="50">
        <v>101498</v>
      </c>
      <c r="AX18" s="61"/>
      <c r="AY18" s="50">
        <v>-8813</v>
      </c>
      <c r="AZ18" s="50">
        <v>22195</v>
      </c>
      <c r="BA18" s="50">
        <v>70436</v>
      </c>
      <c r="BB18" s="50">
        <v>76345</v>
      </c>
      <c r="BC18" s="61"/>
      <c r="BD18" s="50">
        <v>15725</v>
      </c>
      <c r="BE18" s="50">
        <v>66083</v>
      </c>
      <c r="BF18" s="61"/>
      <c r="BG18" s="50">
        <v>40006</v>
      </c>
      <c r="BH18" s="61"/>
      <c r="BI18" s="50">
        <v>49568</v>
      </c>
    </row>
    <row r="19" spans="1:61" x14ac:dyDescent="0.25">
      <c r="A19" s="3"/>
      <c r="B19" s="3"/>
      <c r="C19" s="3"/>
      <c r="D19" s="3"/>
      <c r="E19" s="65"/>
      <c r="F19" s="66"/>
      <c r="G19" s="58"/>
      <c r="H19" s="45"/>
      <c r="I19" s="45"/>
      <c r="J19" s="58"/>
      <c r="K19" s="45"/>
      <c r="L19" s="45"/>
      <c r="M19" s="45"/>
      <c r="N19" s="45"/>
      <c r="O19" s="58"/>
      <c r="P19" s="45"/>
      <c r="Q19" s="45"/>
      <c r="R19" s="45"/>
      <c r="S19" s="45"/>
      <c r="T19" s="58"/>
      <c r="U19" s="45"/>
      <c r="V19" s="45"/>
      <c r="W19" s="45"/>
      <c r="X19" s="45"/>
      <c r="Y19" s="58"/>
      <c r="Z19" s="45"/>
      <c r="AA19" s="45"/>
      <c r="AB19" s="45"/>
      <c r="AC19" s="45"/>
      <c r="AD19" s="58"/>
      <c r="AE19" s="45"/>
      <c r="AF19" s="45"/>
      <c r="AG19" s="45"/>
      <c r="AH19" s="45"/>
      <c r="AI19" s="58"/>
      <c r="AJ19" s="45"/>
      <c r="AK19" s="45"/>
      <c r="AL19" s="45"/>
      <c r="AM19" s="45"/>
      <c r="AN19" s="58"/>
      <c r="AO19" s="45"/>
      <c r="AP19" s="45"/>
      <c r="AQ19" s="45"/>
      <c r="AR19" s="45"/>
      <c r="AS19" s="58"/>
      <c r="AT19" s="45"/>
      <c r="AU19" s="45"/>
      <c r="AV19" s="45"/>
      <c r="AW19" s="45"/>
      <c r="AX19" s="58"/>
      <c r="AY19" s="45"/>
      <c r="AZ19" s="45"/>
      <c r="BA19" s="45"/>
      <c r="BB19" s="45"/>
      <c r="BC19" s="58"/>
      <c r="BD19" s="45"/>
      <c r="BE19" s="45"/>
      <c r="BF19" s="58"/>
      <c r="BG19" s="45"/>
      <c r="BH19" s="58"/>
      <c r="BI19" s="45"/>
    </row>
    <row r="20" spans="1:61" x14ac:dyDescent="0.25">
      <c r="A20" s="5" t="s">
        <v>67</v>
      </c>
      <c r="B20" s="3"/>
      <c r="C20" s="3"/>
      <c r="D20" s="3"/>
      <c r="E20" s="83" t="s">
        <v>74</v>
      </c>
      <c r="F20" s="82" t="s">
        <v>74</v>
      </c>
      <c r="G20" s="62"/>
      <c r="H20" s="75" t="s">
        <v>74</v>
      </c>
      <c r="I20" s="75" t="s">
        <v>74</v>
      </c>
      <c r="J20" s="62"/>
      <c r="K20" s="75" t="s">
        <v>74</v>
      </c>
      <c r="L20" s="75" t="s">
        <v>74</v>
      </c>
      <c r="M20" s="75" t="s">
        <v>74</v>
      </c>
      <c r="N20" s="75">
        <v>119100</v>
      </c>
      <c r="O20" s="62"/>
      <c r="P20" s="75" t="s">
        <v>74</v>
      </c>
      <c r="Q20" s="75" t="s">
        <v>74</v>
      </c>
      <c r="R20" s="75" t="s">
        <v>74</v>
      </c>
      <c r="S20" s="75">
        <v>110476</v>
      </c>
      <c r="T20" s="62"/>
      <c r="U20" s="75" t="s">
        <v>74</v>
      </c>
      <c r="V20" s="75" t="s">
        <v>74</v>
      </c>
      <c r="W20" s="75" t="s">
        <v>74</v>
      </c>
      <c r="X20" s="75">
        <v>97765</v>
      </c>
      <c r="Y20" s="62"/>
      <c r="Z20" s="75" t="s">
        <v>74</v>
      </c>
      <c r="AA20" s="75" t="s">
        <v>74</v>
      </c>
      <c r="AB20" s="75" t="s">
        <v>74</v>
      </c>
      <c r="AC20" s="75">
        <v>85631</v>
      </c>
      <c r="AD20" s="62"/>
      <c r="AE20" s="75" t="s">
        <v>74</v>
      </c>
      <c r="AF20" s="75" t="s">
        <v>74</v>
      </c>
      <c r="AG20" s="75" t="s">
        <v>74</v>
      </c>
      <c r="AH20" s="75">
        <v>91488</v>
      </c>
      <c r="AI20" s="62"/>
      <c r="AJ20" s="75" t="s">
        <v>74</v>
      </c>
      <c r="AK20" s="75" t="s">
        <v>74</v>
      </c>
      <c r="AL20" s="75" t="s">
        <v>74</v>
      </c>
      <c r="AM20" s="75">
        <v>116316</v>
      </c>
      <c r="AN20" s="62"/>
      <c r="AO20" s="75" t="s">
        <v>74</v>
      </c>
      <c r="AP20" s="75" t="s">
        <v>74</v>
      </c>
      <c r="AQ20" s="75" t="s">
        <v>74</v>
      </c>
      <c r="AR20" s="75">
        <v>116976</v>
      </c>
      <c r="AS20" s="62"/>
      <c r="AT20" s="75" t="s">
        <v>74</v>
      </c>
      <c r="AU20" s="75" t="s">
        <v>74</v>
      </c>
      <c r="AV20" s="75" t="s">
        <v>74</v>
      </c>
      <c r="AW20" s="75">
        <v>115377</v>
      </c>
      <c r="AX20" s="62"/>
      <c r="AY20" s="75" t="s">
        <v>74</v>
      </c>
      <c r="AZ20" s="75" t="s">
        <v>74</v>
      </c>
      <c r="BA20" s="75" t="s">
        <v>74</v>
      </c>
      <c r="BB20" s="75">
        <v>116168</v>
      </c>
      <c r="BC20" s="62"/>
      <c r="BD20" s="75" t="s">
        <v>74</v>
      </c>
      <c r="BE20" s="75">
        <v>106629</v>
      </c>
      <c r="BF20" s="62"/>
      <c r="BG20" s="75">
        <v>103568</v>
      </c>
      <c r="BH20" s="62"/>
      <c r="BI20" s="75">
        <v>121000</v>
      </c>
    </row>
    <row r="21" spans="1:61" x14ac:dyDescent="0.25">
      <c r="A21" s="3"/>
      <c r="B21" s="3"/>
      <c r="C21" s="3"/>
      <c r="D21" s="3"/>
      <c r="E21" s="83"/>
      <c r="F21" s="52"/>
      <c r="G21" s="62"/>
      <c r="H21" s="71"/>
      <c r="I21" s="71"/>
      <c r="J21" s="62"/>
      <c r="K21" s="71"/>
      <c r="L21" s="71"/>
      <c r="M21" s="71"/>
      <c r="N21" s="71"/>
      <c r="O21" s="62"/>
      <c r="P21" s="71"/>
      <c r="Q21" s="71"/>
      <c r="R21" s="71"/>
      <c r="S21" s="71"/>
      <c r="T21" s="62"/>
      <c r="U21" s="71"/>
      <c r="V21" s="71"/>
      <c r="W21" s="71"/>
      <c r="X21" s="71"/>
      <c r="Y21" s="62"/>
      <c r="Z21" s="71"/>
      <c r="AA21" s="71"/>
      <c r="AB21" s="71"/>
      <c r="AC21" s="71"/>
      <c r="AD21" s="62"/>
      <c r="AE21" s="71"/>
      <c r="AF21" s="71"/>
      <c r="AG21" s="71"/>
      <c r="AH21" s="71"/>
      <c r="AI21" s="62"/>
      <c r="AJ21" s="71"/>
      <c r="AK21" s="71"/>
      <c r="AL21" s="71"/>
      <c r="AM21" s="71"/>
      <c r="AN21" s="62"/>
      <c r="AO21" s="71"/>
      <c r="AP21" s="71"/>
      <c r="AQ21" s="71"/>
      <c r="AR21" s="71"/>
      <c r="AS21" s="62"/>
      <c r="AT21" s="71"/>
      <c r="AU21" s="71"/>
      <c r="AV21" s="71"/>
      <c r="AW21" s="71"/>
      <c r="AX21" s="62"/>
      <c r="AY21" s="71"/>
      <c r="AZ21" s="71"/>
      <c r="BA21" s="71"/>
      <c r="BB21" s="71"/>
      <c r="BC21" s="62"/>
      <c r="BD21" s="71"/>
      <c r="BE21" s="71"/>
      <c r="BF21" s="62"/>
      <c r="BG21" s="71"/>
      <c r="BH21" s="62"/>
      <c r="BI21" s="71"/>
    </row>
    <row r="22" spans="1:61" x14ac:dyDescent="0.25">
      <c r="A22" s="5" t="s">
        <v>68</v>
      </c>
      <c r="B22" s="3"/>
      <c r="C22" s="3"/>
      <c r="D22" s="3"/>
      <c r="E22" s="83" t="s">
        <v>74</v>
      </c>
      <c r="F22" s="82" t="s">
        <v>74</v>
      </c>
      <c r="G22" s="62"/>
      <c r="H22" s="75" t="s">
        <v>74</v>
      </c>
      <c r="I22" s="75" t="s">
        <v>74</v>
      </c>
      <c r="J22" s="62"/>
      <c r="K22" s="75" t="s">
        <v>74</v>
      </c>
      <c r="L22" s="75" t="s">
        <v>74</v>
      </c>
      <c r="M22" s="75" t="s">
        <v>74</v>
      </c>
      <c r="N22" s="75">
        <v>191823.99999999977</v>
      </c>
      <c r="O22" s="62"/>
      <c r="P22" s="75" t="s">
        <v>74</v>
      </c>
      <c r="Q22" s="75" t="s">
        <v>74</v>
      </c>
      <c r="R22" s="75" t="s">
        <v>74</v>
      </c>
      <c r="S22" s="75">
        <v>189575</v>
      </c>
      <c r="T22" s="62"/>
      <c r="U22" s="75" t="s">
        <v>74</v>
      </c>
      <c r="V22" s="75" t="s">
        <v>74</v>
      </c>
      <c r="W22" s="75" t="s">
        <v>74</v>
      </c>
      <c r="X22" s="75">
        <v>174423</v>
      </c>
      <c r="Y22" s="62"/>
      <c r="Z22" s="75" t="s">
        <v>74</v>
      </c>
      <c r="AA22" s="75" t="s">
        <v>74</v>
      </c>
      <c r="AB22" s="75" t="s">
        <v>74</v>
      </c>
      <c r="AC22" s="75">
        <v>136745.00000000009</v>
      </c>
      <c r="AD22" s="62"/>
      <c r="AE22" s="75" t="s">
        <v>74</v>
      </c>
      <c r="AF22" s="75" t="s">
        <v>74</v>
      </c>
      <c r="AG22" s="75" t="s">
        <v>74</v>
      </c>
      <c r="AH22" s="75">
        <v>119297</v>
      </c>
      <c r="AI22" s="62"/>
      <c r="AJ22" s="75" t="s">
        <v>74</v>
      </c>
      <c r="AK22" s="75" t="s">
        <v>74</v>
      </c>
      <c r="AL22" s="75" t="s">
        <v>74</v>
      </c>
      <c r="AM22" s="75">
        <v>186555</v>
      </c>
      <c r="AN22" s="62"/>
      <c r="AO22" s="75" t="s">
        <v>74</v>
      </c>
      <c r="AP22" s="75" t="s">
        <v>74</v>
      </c>
      <c r="AQ22" s="75" t="s">
        <v>74</v>
      </c>
      <c r="AR22" s="75">
        <v>180405</v>
      </c>
      <c r="AS22" s="62"/>
      <c r="AT22" s="75" t="s">
        <v>74</v>
      </c>
      <c r="AU22" s="75" t="s">
        <v>74</v>
      </c>
      <c r="AV22" s="75" t="s">
        <v>74</v>
      </c>
      <c r="AW22" s="75">
        <v>168218</v>
      </c>
      <c r="AX22" s="62"/>
      <c r="AY22" s="75" t="s">
        <v>74</v>
      </c>
      <c r="AZ22" s="75" t="s">
        <v>74</v>
      </c>
      <c r="BA22" s="75" t="s">
        <v>74</v>
      </c>
      <c r="BB22" s="75">
        <v>138711</v>
      </c>
      <c r="BC22" s="62"/>
      <c r="BD22" s="75" t="s">
        <v>74</v>
      </c>
      <c r="BE22" s="75">
        <v>136343</v>
      </c>
      <c r="BF22" s="62"/>
      <c r="BG22" s="75">
        <v>120093</v>
      </c>
      <c r="BH22" s="62"/>
      <c r="BI22" s="75">
        <v>116287</v>
      </c>
    </row>
    <row r="23" spans="1:61" x14ac:dyDescent="0.25">
      <c r="A23" s="3"/>
      <c r="B23" s="3"/>
      <c r="C23" s="3"/>
      <c r="D23" s="3"/>
      <c r="E23" s="65"/>
      <c r="F23" s="66"/>
      <c r="G23" s="58"/>
      <c r="H23" s="45"/>
      <c r="I23" s="45"/>
      <c r="J23" s="58"/>
      <c r="K23" s="45"/>
      <c r="L23" s="45"/>
      <c r="M23" s="45"/>
      <c r="N23" s="45"/>
      <c r="O23" s="58"/>
      <c r="P23" s="45"/>
      <c r="Q23" s="45"/>
      <c r="R23" s="45"/>
      <c r="S23" s="45"/>
      <c r="T23" s="58"/>
      <c r="U23" s="45"/>
      <c r="V23" s="45"/>
      <c r="W23" s="45"/>
      <c r="X23" s="45"/>
      <c r="Y23" s="58"/>
      <c r="Z23" s="45"/>
      <c r="AA23" s="45"/>
      <c r="AB23" s="45"/>
      <c r="AC23" s="45"/>
      <c r="AD23" s="58"/>
      <c r="AE23" s="45"/>
      <c r="AF23" s="45"/>
      <c r="AG23" s="45"/>
      <c r="AH23" s="45"/>
      <c r="AI23" s="58"/>
      <c r="AJ23" s="45"/>
      <c r="AK23" s="45"/>
      <c r="AL23" s="45"/>
      <c r="AM23" s="45"/>
      <c r="AN23" s="58"/>
      <c r="AO23" s="45"/>
      <c r="AP23" s="45"/>
      <c r="AQ23" s="45"/>
      <c r="AR23" s="45"/>
      <c r="AS23" s="58"/>
      <c r="AT23" s="45"/>
      <c r="AU23" s="45"/>
      <c r="AV23" s="45"/>
      <c r="AW23" s="45"/>
      <c r="AX23" s="58"/>
      <c r="AY23" s="45"/>
      <c r="AZ23" s="45"/>
      <c r="BA23" s="45"/>
      <c r="BB23" s="45"/>
      <c r="BC23" s="58"/>
      <c r="BD23" s="45"/>
      <c r="BE23" s="45"/>
      <c r="BF23" s="58"/>
      <c r="BG23" s="45"/>
      <c r="BH23" s="58"/>
      <c r="BI23" s="45"/>
    </row>
    <row r="24" spans="1:61" x14ac:dyDescent="0.25">
      <c r="A24" s="3" t="s">
        <v>73</v>
      </c>
      <c r="B24" s="3"/>
      <c r="C24" s="3"/>
      <c r="D24" s="3"/>
      <c r="E24" s="65" t="s">
        <v>74</v>
      </c>
      <c r="F24" s="66" t="s">
        <v>74</v>
      </c>
      <c r="G24" s="62"/>
      <c r="H24" s="72" t="s">
        <v>74</v>
      </c>
      <c r="I24" s="72" t="s">
        <v>74</v>
      </c>
      <c r="J24" s="62"/>
      <c r="K24" s="72" t="s">
        <v>74</v>
      </c>
      <c r="L24" s="72" t="s">
        <v>74</v>
      </c>
      <c r="M24" s="72" t="s">
        <v>74</v>
      </c>
      <c r="N24" s="72">
        <v>258271</v>
      </c>
      <c r="O24" s="62"/>
      <c r="P24" s="72" t="s">
        <v>74</v>
      </c>
      <c r="Q24" s="72" t="s">
        <v>74</v>
      </c>
      <c r="R24" s="72" t="s">
        <v>74</v>
      </c>
      <c r="S24" s="72">
        <v>322273</v>
      </c>
      <c r="T24" s="62"/>
      <c r="U24" s="72" t="s">
        <v>74</v>
      </c>
      <c r="V24" s="72" t="s">
        <v>74</v>
      </c>
      <c r="W24" s="72" t="s">
        <v>74</v>
      </c>
      <c r="X24" s="72">
        <v>407848</v>
      </c>
      <c r="Y24" s="62"/>
      <c r="Z24" s="72" t="s">
        <v>74</v>
      </c>
      <c r="AA24" s="72" t="s">
        <v>74</v>
      </c>
      <c r="AB24" s="72" t="s">
        <v>74</v>
      </c>
      <c r="AC24" s="72">
        <v>483529</v>
      </c>
      <c r="AD24" s="62"/>
      <c r="AE24" s="72" t="s">
        <v>74</v>
      </c>
      <c r="AF24" s="72" t="s">
        <v>74</v>
      </c>
      <c r="AG24" s="72" t="s">
        <v>74</v>
      </c>
      <c r="AH24" s="50">
        <v>245128</v>
      </c>
      <c r="AI24" s="58"/>
      <c r="AJ24" s="72" t="s">
        <v>74</v>
      </c>
      <c r="AK24" s="72" t="s">
        <v>74</v>
      </c>
      <c r="AL24" s="72" t="s">
        <v>74</v>
      </c>
      <c r="AM24" s="50">
        <v>-126376</v>
      </c>
      <c r="AN24" s="58"/>
      <c r="AO24" s="72" t="s">
        <v>74</v>
      </c>
      <c r="AP24" s="72" t="s">
        <v>74</v>
      </c>
      <c r="AQ24" s="72" t="s">
        <v>74</v>
      </c>
      <c r="AR24" s="50">
        <v>1958</v>
      </c>
      <c r="AS24" s="58"/>
      <c r="AT24" s="72" t="s">
        <v>74</v>
      </c>
      <c r="AU24" s="72" t="s">
        <v>74</v>
      </c>
      <c r="AV24" s="72" t="s">
        <v>74</v>
      </c>
      <c r="AW24" s="50">
        <v>117482</v>
      </c>
      <c r="AX24" s="58"/>
      <c r="AY24" s="72" t="s">
        <v>74</v>
      </c>
      <c r="AZ24" s="72" t="s">
        <v>74</v>
      </c>
      <c r="BA24" s="72" t="s">
        <v>74</v>
      </c>
      <c r="BB24" s="50">
        <v>100121</v>
      </c>
      <c r="BC24" s="58"/>
      <c r="BD24" s="72" t="s">
        <v>74</v>
      </c>
      <c r="BE24" s="50">
        <v>188502</v>
      </c>
      <c r="BF24" s="58"/>
      <c r="BG24" s="50">
        <v>107786</v>
      </c>
      <c r="BH24" s="58"/>
      <c r="BI24" s="50">
        <v>86268</v>
      </c>
    </row>
    <row r="25" spans="1:61" x14ac:dyDescent="0.25">
      <c r="A25" s="3" t="s">
        <v>75</v>
      </c>
      <c r="B25" s="3"/>
      <c r="C25" s="3"/>
      <c r="D25" s="3"/>
      <c r="E25" s="86" t="s">
        <v>74</v>
      </c>
      <c r="F25" s="87" t="s">
        <v>74</v>
      </c>
      <c r="G25" s="62"/>
      <c r="H25" s="72" t="s">
        <v>74</v>
      </c>
      <c r="I25" s="72" t="s">
        <v>74</v>
      </c>
      <c r="J25" s="62"/>
      <c r="K25" s="72" t="s">
        <v>74</v>
      </c>
      <c r="L25" s="72" t="s">
        <v>74</v>
      </c>
      <c r="M25" s="72" t="s">
        <v>74</v>
      </c>
      <c r="N25" s="72">
        <v>0.83065636618594962</v>
      </c>
      <c r="O25" s="62"/>
      <c r="P25" s="72" t="s">
        <v>74</v>
      </c>
      <c r="Q25" s="72" t="s">
        <v>74</v>
      </c>
      <c r="R25" s="72" t="s">
        <v>74</v>
      </c>
      <c r="S25" s="72">
        <v>1.0740607430070221</v>
      </c>
      <c r="T25" s="62"/>
      <c r="U25" s="72" t="s">
        <v>74</v>
      </c>
      <c r="V25" s="72" t="s">
        <v>74</v>
      </c>
      <c r="W25" s="72" t="s">
        <v>74</v>
      </c>
      <c r="X25" s="91">
        <v>1.498405513836025</v>
      </c>
      <c r="Y25" s="62"/>
      <c r="Z25" s="72" t="s">
        <v>74</v>
      </c>
      <c r="AA25" s="72" t="s">
        <v>74</v>
      </c>
      <c r="AB25" s="72" t="s">
        <v>74</v>
      </c>
      <c r="AC25" s="91">
        <v>2.1743758319243076</v>
      </c>
      <c r="AD25" s="62"/>
      <c r="AE25" s="72" t="s">
        <v>74</v>
      </c>
      <c r="AF25" s="72" t="s">
        <v>74</v>
      </c>
      <c r="AG25" s="72" t="s">
        <v>74</v>
      </c>
      <c r="AH25" s="85">
        <v>1.1629290509286714</v>
      </c>
      <c r="AI25" s="58"/>
      <c r="AJ25" s="72" t="s">
        <v>74</v>
      </c>
      <c r="AK25" s="72" t="s">
        <v>74</v>
      </c>
      <c r="AL25" s="72" t="s">
        <v>74</v>
      </c>
      <c r="AM25" s="85">
        <v>-0.42</v>
      </c>
      <c r="AN25" s="58"/>
      <c r="AO25" s="72" t="s">
        <v>74</v>
      </c>
      <c r="AP25" s="72" t="s">
        <v>74</v>
      </c>
      <c r="AQ25" s="72" t="s">
        <v>74</v>
      </c>
      <c r="AR25" s="85">
        <v>0.01</v>
      </c>
      <c r="AS25" s="58"/>
      <c r="AT25" s="72" t="s">
        <v>74</v>
      </c>
      <c r="AU25" s="72" t="s">
        <v>74</v>
      </c>
      <c r="AV25" s="72" t="s">
        <v>74</v>
      </c>
      <c r="AW25" s="85">
        <v>0.41</v>
      </c>
      <c r="AX25" s="58"/>
      <c r="AY25" s="72" t="s">
        <v>74</v>
      </c>
      <c r="AZ25" s="72" t="s">
        <v>74</v>
      </c>
      <c r="BA25" s="72" t="s">
        <v>74</v>
      </c>
      <c r="BB25" s="85">
        <v>0.39</v>
      </c>
      <c r="BC25" s="58"/>
      <c r="BD25" s="72" t="s">
        <v>74</v>
      </c>
      <c r="BE25" s="85">
        <v>0.77581778970416349</v>
      </c>
      <c r="BF25" s="58"/>
      <c r="BG25" s="85">
        <v>0.48191682948748327</v>
      </c>
      <c r="BH25" s="58"/>
      <c r="BI25" s="85">
        <v>0.36355973989304091</v>
      </c>
    </row>
    <row r="26" spans="1:61" x14ac:dyDescent="0.25">
      <c r="A26" s="3"/>
      <c r="B26" s="3"/>
      <c r="C26" s="3"/>
      <c r="D26" s="3"/>
      <c r="E26" s="65"/>
      <c r="F26" s="66"/>
      <c r="G26" s="58"/>
      <c r="H26" s="45"/>
      <c r="I26" s="45"/>
      <c r="J26" s="58"/>
      <c r="K26" s="45"/>
      <c r="L26" s="45"/>
      <c r="M26" s="45"/>
      <c r="N26" s="45"/>
      <c r="O26" s="58"/>
      <c r="P26" s="45"/>
      <c r="Q26" s="45"/>
      <c r="R26" s="45"/>
      <c r="S26" s="45"/>
      <c r="T26" s="58"/>
      <c r="U26" s="45"/>
      <c r="V26" s="45"/>
      <c r="W26" s="45"/>
      <c r="X26" s="45"/>
      <c r="Y26" s="58"/>
      <c r="Z26" s="45"/>
      <c r="AA26" s="45"/>
      <c r="AB26" s="45"/>
      <c r="AC26" s="45"/>
      <c r="AD26" s="58"/>
      <c r="AE26" s="45"/>
      <c r="AF26" s="45"/>
      <c r="AG26" s="45"/>
      <c r="AH26" s="45"/>
      <c r="AI26" s="58"/>
      <c r="AJ26" s="45"/>
      <c r="AK26" s="45"/>
      <c r="AL26" s="45"/>
      <c r="AM26" s="45"/>
      <c r="AN26" s="58"/>
      <c r="AO26" s="45"/>
      <c r="AP26" s="45"/>
      <c r="AQ26" s="45"/>
      <c r="AR26" s="45"/>
      <c r="AS26" s="58"/>
      <c r="AT26" s="45"/>
      <c r="AU26" s="45"/>
      <c r="AV26" s="45"/>
      <c r="AW26" s="45"/>
      <c r="AX26" s="58"/>
      <c r="AY26" s="45"/>
      <c r="AZ26" s="45"/>
      <c r="BA26" s="45"/>
      <c r="BB26" s="45"/>
      <c r="BC26" s="58"/>
      <c r="BD26" s="45"/>
      <c r="BE26" s="45"/>
      <c r="BF26" s="58"/>
      <c r="BG26" s="45"/>
      <c r="BH26" s="58"/>
      <c r="BI26" s="45"/>
    </row>
    <row r="27" spans="1:61" ht="15.75" x14ac:dyDescent="0.25">
      <c r="A27" s="11" t="s">
        <v>59</v>
      </c>
      <c r="B27" s="3"/>
      <c r="C27" s="3"/>
      <c r="D27" s="3"/>
      <c r="E27" s="65"/>
      <c r="F27" s="66"/>
      <c r="G27" s="58"/>
      <c r="H27" s="45"/>
      <c r="I27" s="45"/>
      <c r="J27" s="58"/>
      <c r="K27" s="45"/>
      <c r="L27" s="45"/>
      <c r="M27" s="45"/>
      <c r="N27" s="45"/>
      <c r="O27" s="58"/>
      <c r="P27" s="45"/>
      <c r="Q27" s="45"/>
      <c r="R27" s="45"/>
      <c r="S27" s="45"/>
      <c r="T27" s="58"/>
      <c r="U27" s="45"/>
      <c r="V27" s="45"/>
      <c r="W27" s="45"/>
      <c r="X27" s="45"/>
      <c r="Y27" s="58"/>
      <c r="Z27" s="45"/>
      <c r="AA27" s="45"/>
      <c r="AB27" s="45"/>
      <c r="AC27" s="45"/>
      <c r="AD27" s="58"/>
      <c r="AE27" s="45"/>
      <c r="AF27" s="45"/>
      <c r="AG27" s="45"/>
      <c r="AH27" s="45"/>
      <c r="AI27" s="58"/>
      <c r="AJ27" s="45"/>
      <c r="AK27" s="45"/>
      <c r="AL27" s="45"/>
      <c r="AM27" s="45"/>
      <c r="AN27" s="58"/>
      <c r="AO27" s="45"/>
      <c r="AP27" s="45"/>
      <c r="AQ27" s="45"/>
      <c r="AR27" s="45"/>
      <c r="AS27" s="58"/>
      <c r="AT27" s="45"/>
      <c r="AU27" s="45"/>
      <c r="AV27" s="45"/>
      <c r="AW27" s="45"/>
      <c r="AX27" s="58"/>
      <c r="AY27" s="45"/>
      <c r="AZ27" s="45"/>
      <c r="BA27" s="45"/>
      <c r="BB27" s="45"/>
      <c r="BC27" s="58"/>
      <c r="BD27" s="45"/>
      <c r="BE27" s="45"/>
      <c r="BF27" s="58"/>
      <c r="BG27" s="45"/>
      <c r="BH27" s="58"/>
      <c r="BI27" s="45"/>
    </row>
    <row r="28" spans="1:61" x14ac:dyDescent="0.25">
      <c r="A28" s="3"/>
      <c r="B28" s="3"/>
      <c r="C28" s="3"/>
      <c r="D28" s="3"/>
      <c r="E28" s="65"/>
      <c r="F28" s="66"/>
      <c r="G28" s="58"/>
      <c r="H28" s="45"/>
      <c r="I28" s="45"/>
      <c r="J28" s="58"/>
      <c r="K28" s="45"/>
      <c r="L28" s="45"/>
      <c r="M28" s="45"/>
      <c r="N28" s="45"/>
      <c r="O28" s="58"/>
      <c r="P28" s="45"/>
      <c r="Q28" s="45"/>
      <c r="R28" s="45"/>
      <c r="S28" s="45"/>
      <c r="T28" s="58"/>
      <c r="U28" s="45"/>
      <c r="V28" s="45"/>
      <c r="W28" s="45"/>
      <c r="X28" s="45"/>
      <c r="Y28" s="58"/>
      <c r="Z28" s="45"/>
      <c r="AA28" s="45"/>
      <c r="AB28" s="45"/>
      <c r="AC28" s="45"/>
      <c r="AD28" s="58"/>
      <c r="AE28" s="45"/>
      <c r="AF28" s="45"/>
      <c r="AG28" s="45"/>
      <c r="AH28" s="45"/>
      <c r="AI28" s="58"/>
      <c r="AJ28" s="45"/>
      <c r="AK28" s="45"/>
      <c r="AL28" s="45"/>
      <c r="AM28" s="45"/>
      <c r="AN28" s="58"/>
      <c r="AO28" s="45"/>
      <c r="AP28" s="45"/>
      <c r="AQ28" s="45"/>
      <c r="AR28" s="45"/>
      <c r="AS28" s="58"/>
      <c r="AT28" s="45"/>
      <c r="AU28" s="45"/>
      <c r="AV28" s="45"/>
      <c r="AW28" s="45"/>
      <c r="AX28" s="58"/>
      <c r="AY28" s="45"/>
      <c r="AZ28" s="45"/>
      <c r="BA28" s="45"/>
      <c r="BB28" s="45"/>
      <c r="BC28" s="58"/>
      <c r="BD28" s="45"/>
      <c r="BE28" s="45"/>
      <c r="BF28" s="58"/>
      <c r="BG28" s="45"/>
      <c r="BH28" s="58"/>
      <c r="BI28" s="45"/>
    </row>
    <row r="29" spans="1:61" x14ac:dyDescent="0.25">
      <c r="A29" s="5" t="s">
        <v>60</v>
      </c>
      <c r="B29" s="3"/>
      <c r="C29" s="3"/>
      <c r="D29" s="3"/>
      <c r="E29" s="63">
        <f>SUM(E30:E32)</f>
        <v>9622538</v>
      </c>
      <c r="F29" s="64">
        <v>9082830</v>
      </c>
      <c r="G29" s="58"/>
      <c r="H29" s="49">
        <v>2209836</v>
      </c>
      <c r="I29" s="49">
        <v>5619137.9999999991</v>
      </c>
      <c r="J29" s="58"/>
      <c r="K29" s="49">
        <v>2056692</v>
      </c>
      <c r="L29" s="49">
        <v>5234810</v>
      </c>
      <c r="M29" s="49">
        <f>SUM(M30:M32)</f>
        <v>9082830</v>
      </c>
      <c r="N29" s="49">
        <v>11735908</v>
      </c>
      <c r="O29" s="58"/>
      <c r="P29" s="49">
        <v>1892976</v>
      </c>
      <c r="Q29" s="49">
        <v>4718483</v>
      </c>
      <c r="R29" s="49">
        <v>8196829</v>
      </c>
      <c r="S29" s="49">
        <v>10621608</v>
      </c>
      <c r="T29" s="58"/>
      <c r="U29" s="49">
        <v>1493406</v>
      </c>
      <c r="V29" s="49">
        <v>4068151</v>
      </c>
      <c r="W29" s="49">
        <v>7383464</v>
      </c>
      <c r="X29" s="49">
        <v>9565007</v>
      </c>
      <c r="Y29" s="58"/>
      <c r="Z29" s="49">
        <v>556204</v>
      </c>
      <c r="AA29" s="49">
        <v>1572514</v>
      </c>
      <c r="AB29" s="49">
        <v>3957706.9999999995</v>
      </c>
      <c r="AC29" s="49">
        <v>5785569</v>
      </c>
      <c r="AD29" s="58"/>
      <c r="AE29" s="49">
        <v>1592789</v>
      </c>
      <c r="AF29" s="49">
        <v>1884969</v>
      </c>
      <c r="AG29" s="49">
        <v>3188193</v>
      </c>
      <c r="AH29" s="49">
        <v>3992052</v>
      </c>
      <c r="AI29" s="58"/>
      <c r="AJ29" s="49">
        <v>1817068</v>
      </c>
      <c r="AK29" s="49">
        <v>4529875</v>
      </c>
      <c r="AL29" s="49">
        <v>7881110</v>
      </c>
      <c r="AM29" s="49">
        <v>10048383</v>
      </c>
      <c r="AN29" s="58"/>
      <c r="AO29" s="49">
        <v>1691549</v>
      </c>
      <c r="AP29" s="49">
        <v>4216461</v>
      </c>
      <c r="AQ29" s="49">
        <v>7325772</v>
      </c>
      <c r="AR29" s="49">
        <v>9436312</v>
      </c>
      <c r="AS29" s="58"/>
      <c r="AT29" s="49">
        <v>1572418</v>
      </c>
      <c r="AU29" s="49">
        <v>3878262</v>
      </c>
      <c r="AV29" s="49">
        <v>6709301</v>
      </c>
      <c r="AW29" s="49">
        <v>8634671</v>
      </c>
      <c r="AX29" s="58"/>
      <c r="AY29" s="49">
        <v>1587750</v>
      </c>
      <c r="AZ29" s="49">
        <v>3786393</v>
      </c>
      <c r="BA29" s="49">
        <v>6492564</v>
      </c>
      <c r="BB29" s="49">
        <v>8303001</v>
      </c>
      <c r="BC29" s="58"/>
      <c r="BD29" s="49">
        <v>3761268</v>
      </c>
      <c r="BE29" s="49">
        <v>8176617</v>
      </c>
      <c r="BF29" s="58"/>
      <c r="BG29" s="49">
        <v>8318432</v>
      </c>
      <c r="BH29" s="58"/>
      <c r="BI29" s="49">
        <v>8122987</v>
      </c>
    </row>
    <row r="30" spans="1:61" x14ac:dyDescent="0.25">
      <c r="A30" s="3"/>
      <c r="B30" s="3" t="s">
        <v>61</v>
      </c>
      <c r="C30" s="3"/>
      <c r="D30" s="3"/>
      <c r="E30" s="65">
        <v>9511647</v>
      </c>
      <c r="F30" s="66">
        <v>8987343</v>
      </c>
      <c r="G30" s="58"/>
      <c r="H30" s="50">
        <v>2174370</v>
      </c>
      <c r="I30" s="50">
        <v>5541291.9999999991</v>
      </c>
      <c r="J30" s="58"/>
      <c r="K30" s="50">
        <v>2026407</v>
      </c>
      <c r="L30" s="50">
        <v>5168951</v>
      </c>
      <c r="M30" s="50">
        <v>8987343</v>
      </c>
      <c r="N30" s="50">
        <v>11603637</v>
      </c>
      <c r="O30" s="58"/>
      <c r="P30" s="50">
        <v>1862856</v>
      </c>
      <c r="Q30" s="50">
        <v>4651099</v>
      </c>
      <c r="R30" s="50">
        <v>8097586</v>
      </c>
      <c r="S30" s="50">
        <v>10481532</v>
      </c>
      <c r="T30" s="58"/>
      <c r="U30" s="50">
        <v>1460550</v>
      </c>
      <c r="V30" s="50">
        <v>3995076</v>
      </c>
      <c r="W30" s="50">
        <v>7276060</v>
      </c>
      <c r="X30" s="50">
        <v>9424304</v>
      </c>
      <c r="Y30" s="58"/>
      <c r="Z30" s="50">
        <v>524088</v>
      </c>
      <c r="AA30" s="50">
        <v>1501273</v>
      </c>
      <c r="AB30" s="50">
        <v>3854087.9999999995</v>
      </c>
      <c r="AC30" s="50">
        <v>5647260</v>
      </c>
      <c r="AD30" s="58"/>
      <c r="AE30" s="50">
        <v>1562065</v>
      </c>
      <c r="AF30" s="50">
        <v>1822976</v>
      </c>
      <c r="AG30" s="50">
        <v>3092044</v>
      </c>
      <c r="AH30" s="50">
        <v>3862319</v>
      </c>
      <c r="AI30" s="58"/>
      <c r="AJ30" s="50">
        <v>1783373</v>
      </c>
      <c r="AK30" s="50">
        <v>4458358</v>
      </c>
      <c r="AL30" s="50">
        <v>7778139</v>
      </c>
      <c r="AM30" s="50">
        <v>9910488</v>
      </c>
      <c r="AN30" s="58"/>
      <c r="AO30" s="50">
        <v>1658401</v>
      </c>
      <c r="AP30" s="50">
        <v>4145888</v>
      </c>
      <c r="AQ30" s="50">
        <v>7220347</v>
      </c>
      <c r="AR30" s="50">
        <v>9293589</v>
      </c>
      <c r="AS30" s="58"/>
      <c r="AT30" s="50">
        <v>1534876</v>
      </c>
      <c r="AU30" s="50">
        <v>3800268</v>
      </c>
      <c r="AV30" s="50">
        <v>6595181</v>
      </c>
      <c r="AW30" s="50">
        <v>8481631</v>
      </c>
      <c r="AX30" s="58"/>
      <c r="AY30" s="50">
        <v>1551847</v>
      </c>
      <c r="AZ30" s="50">
        <v>3710029</v>
      </c>
      <c r="BA30" s="50">
        <v>6379517</v>
      </c>
      <c r="BB30" s="50">
        <v>8152417</v>
      </c>
      <c r="BC30" s="58"/>
      <c r="BD30" s="50">
        <v>3683362</v>
      </c>
      <c r="BE30" s="50">
        <v>8018192</v>
      </c>
      <c r="BF30" s="58"/>
      <c r="BG30" s="50">
        <v>8168003</v>
      </c>
      <c r="BH30" s="58"/>
      <c r="BI30" s="50">
        <v>7972385</v>
      </c>
    </row>
    <row r="31" spans="1:61" x14ac:dyDescent="0.25">
      <c r="A31" s="3"/>
      <c r="B31" s="3" t="s">
        <v>62</v>
      </c>
      <c r="C31" s="3"/>
      <c r="D31" s="3"/>
      <c r="E31" s="65">
        <v>107743</v>
      </c>
      <c r="F31" s="66">
        <v>92716</v>
      </c>
      <c r="G31" s="58"/>
      <c r="H31" s="50">
        <v>34997</v>
      </c>
      <c r="I31" s="50">
        <v>75990.000000000015</v>
      </c>
      <c r="J31" s="58"/>
      <c r="K31" s="50">
        <v>29862</v>
      </c>
      <c r="L31" s="50">
        <v>64337</v>
      </c>
      <c r="M31" s="50">
        <v>92716</v>
      </c>
      <c r="N31" s="50">
        <v>128974</v>
      </c>
      <c r="O31" s="58"/>
      <c r="P31" s="50">
        <v>29687</v>
      </c>
      <c r="Q31" s="50">
        <v>66056</v>
      </c>
      <c r="R31" s="50">
        <v>96515</v>
      </c>
      <c r="S31" s="50">
        <v>136822</v>
      </c>
      <c r="T31" s="58"/>
      <c r="U31" s="50">
        <v>32381</v>
      </c>
      <c r="V31" s="50">
        <v>71556</v>
      </c>
      <c r="W31" s="50">
        <v>104703</v>
      </c>
      <c r="X31" s="50">
        <v>137474</v>
      </c>
      <c r="Y31" s="58"/>
      <c r="Z31" s="50">
        <v>31836</v>
      </c>
      <c r="AA31" s="50">
        <v>70224</v>
      </c>
      <c r="AB31" s="50">
        <v>101335.00000000001</v>
      </c>
      <c r="AC31" s="50">
        <v>135637</v>
      </c>
      <c r="AD31" s="58"/>
      <c r="AE31" s="50">
        <v>30468</v>
      </c>
      <c r="AF31" s="50">
        <v>61421</v>
      </c>
      <c r="AG31" s="50">
        <v>94273</v>
      </c>
      <c r="AH31" s="50">
        <v>127525</v>
      </c>
      <c r="AI31" s="58"/>
      <c r="AJ31" s="50">
        <v>33297</v>
      </c>
      <c r="AK31" s="50">
        <v>70251</v>
      </c>
      <c r="AL31" s="50">
        <v>100665</v>
      </c>
      <c r="AM31" s="50">
        <v>135290</v>
      </c>
      <c r="AN31" s="58"/>
      <c r="AO31" s="50">
        <v>32942</v>
      </c>
      <c r="AP31" s="50">
        <v>69715</v>
      </c>
      <c r="AQ31" s="50">
        <v>103329</v>
      </c>
      <c r="AR31" s="50">
        <v>140277</v>
      </c>
      <c r="AS31" s="58"/>
      <c r="AT31" s="50">
        <v>37185</v>
      </c>
      <c r="AU31" s="50">
        <v>76569</v>
      </c>
      <c r="AV31" s="50">
        <v>111647</v>
      </c>
      <c r="AW31" s="50">
        <v>150185</v>
      </c>
      <c r="AX31" s="58"/>
      <c r="AY31" s="50">
        <v>35281</v>
      </c>
      <c r="AZ31" s="50">
        <v>74636</v>
      </c>
      <c r="BA31" s="50">
        <v>110081</v>
      </c>
      <c r="BB31" s="50">
        <v>147253</v>
      </c>
      <c r="BC31" s="58"/>
      <c r="BD31" s="50">
        <v>75383</v>
      </c>
      <c r="BE31" s="50">
        <v>153317</v>
      </c>
      <c r="BF31" s="58"/>
      <c r="BG31" s="50">
        <v>145543</v>
      </c>
      <c r="BH31" s="58"/>
      <c r="BI31" s="50">
        <v>145008</v>
      </c>
    </row>
    <row r="32" spans="1:61" x14ac:dyDescent="0.25">
      <c r="A32" s="3"/>
      <c r="B32" s="3" t="s">
        <v>63</v>
      </c>
      <c r="C32" s="3"/>
      <c r="D32" s="3"/>
      <c r="E32" s="65">
        <v>3148</v>
      </c>
      <c r="F32" s="66">
        <v>2771</v>
      </c>
      <c r="G32" s="58"/>
      <c r="H32" s="50">
        <v>469</v>
      </c>
      <c r="I32" s="50">
        <v>1856</v>
      </c>
      <c r="J32" s="58"/>
      <c r="K32" s="50">
        <v>423</v>
      </c>
      <c r="L32" s="50">
        <v>1522</v>
      </c>
      <c r="M32" s="50">
        <v>2771</v>
      </c>
      <c r="N32" s="50">
        <v>3297</v>
      </c>
      <c r="O32" s="58"/>
      <c r="P32" s="50">
        <v>433</v>
      </c>
      <c r="Q32" s="50">
        <v>1328</v>
      </c>
      <c r="R32" s="50">
        <v>2728</v>
      </c>
      <c r="S32" s="50">
        <v>3254</v>
      </c>
      <c r="T32" s="58"/>
      <c r="U32" s="50">
        <v>475</v>
      </c>
      <c r="V32" s="50">
        <v>1519</v>
      </c>
      <c r="W32" s="50">
        <v>2701</v>
      </c>
      <c r="X32" s="50">
        <v>3229</v>
      </c>
      <c r="Y32" s="58"/>
      <c r="Z32" s="50">
        <v>280</v>
      </c>
      <c r="AA32" s="50">
        <v>1017</v>
      </c>
      <c r="AB32" s="50">
        <v>2284</v>
      </c>
      <c r="AC32" s="50">
        <v>2672</v>
      </c>
      <c r="AD32" s="58"/>
      <c r="AE32" s="50">
        <v>256</v>
      </c>
      <c r="AF32" s="50">
        <v>572</v>
      </c>
      <c r="AG32" s="50">
        <v>1876</v>
      </c>
      <c r="AH32" s="50">
        <v>2208</v>
      </c>
      <c r="AI32" s="58"/>
      <c r="AJ32" s="50">
        <v>398</v>
      </c>
      <c r="AK32" s="50">
        <v>1266</v>
      </c>
      <c r="AL32" s="50">
        <v>2306</v>
      </c>
      <c r="AM32" s="50">
        <v>2605</v>
      </c>
      <c r="AN32" s="58"/>
      <c r="AO32" s="50">
        <v>206</v>
      </c>
      <c r="AP32" s="50">
        <v>858</v>
      </c>
      <c r="AQ32" s="50">
        <v>2096</v>
      </c>
      <c r="AR32" s="50">
        <v>2446</v>
      </c>
      <c r="AS32" s="58"/>
      <c r="AT32" s="50">
        <v>357</v>
      </c>
      <c r="AU32" s="50">
        <v>1425</v>
      </c>
      <c r="AV32" s="50">
        <v>2473</v>
      </c>
      <c r="AW32" s="50">
        <v>2855</v>
      </c>
      <c r="AX32" s="58"/>
      <c r="AY32" s="50">
        <v>622</v>
      </c>
      <c r="AZ32" s="50">
        <v>1728</v>
      </c>
      <c r="BA32" s="50">
        <v>2966</v>
      </c>
      <c r="BB32" s="50">
        <v>3331</v>
      </c>
      <c r="BC32" s="58"/>
      <c r="BD32" s="50">
        <v>2523</v>
      </c>
      <c r="BE32" s="50">
        <v>5108</v>
      </c>
      <c r="BF32" s="58"/>
      <c r="BG32" s="50">
        <v>4886</v>
      </c>
      <c r="BH32" s="58"/>
      <c r="BI32" s="50">
        <v>5594</v>
      </c>
    </row>
    <row r="33" spans="1:61" x14ac:dyDescent="0.25">
      <c r="A33" s="3"/>
      <c r="B33" s="3"/>
      <c r="C33" s="3"/>
      <c r="D33" s="3"/>
      <c r="E33" s="65"/>
      <c r="F33" s="66"/>
      <c r="G33" s="57"/>
      <c r="H33" s="45"/>
      <c r="I33" s="45"/>
      <c r="J33" s="57"/>
      <c r="K33" s="45"/>
      <c r="L33" s="45"/>
      <c r="M33" s="45"/>
      <c r="N33" s="45"/>
      <c r="O33" s="57"/>
      <c r="P33" s="45"/>
      <c r="Q33" s="45"/>
      <c r="R33" s="45"/>
      <c r="S33" s="45"/>
      <c r="T33" s="57"/>
      <c r="U33" s="45"/>
      <c r="V33" s="45"/>
      <c r="W33" s="45"/>
      <c r="X33" s="45"/>
      <c r="Y33" s="57"/>
      <c r="Z33" s="45"/>
      <c r="AA33" s="45"/>
      <c r="AB33" s="45"/>
      <c r="AC33" s="45"/>
      <c r="AD33" s="57"/>
      <c r="AE33" s="45"/>
      <c r="AF33" s="45"/>
      <c r="AG33" s="45"/>
      <c r="AH33" s="45"/>
      <c r="AI33" s="57"/>
      <c r="AJ33" s="45"/>
      <c r="AK33" s="45"/>
      <c r="AL33" s="45"/>
      <c r="AM33" s="45"/>
      <c r="AN33" s="57"/>
      <c r="AO33" s="45"/>
      <c r="AP33" s="45"/>
      <c r="AQ33" s="45"/>
      <c r="AR33" s="45"/>
      <c r="AS33" s="57"/>
      <c r="AT33" s="45"/>
      <c r="AU33" s="45"/>
      <c r="AV33" s="45"/>
      <c r="AW33" s="45"/>
      <c r="AX33" s="57"/>
      <c r="AY33" s="45"/>
      <c r="AZ33" s="45"/>
      <c r="BA33" s="45"/>
      <c r="BB33" s="45"/>
      <c r="BC33" s="57"/>
      <c r="BD33" s="45"/>
      <c r="BE33" s="45"/>
      <c r="BF33" s="57"/>
      <c r="BG33" s="45"/>
      <c r="BH33" s="57"/>
      <c r="BI33" s="45"/>
    </row>
    <row r="34" spans="1:61" x14ac:dyDescent="0.25">
      <c r="A34" s="5" t="s">
        <v>64</v>
      </c>
      <c r="B34" s="3"/>
      <c r="C34" s="3"/>
      <c r="D34" s="3"/>
      <c r="E34" s="63">
        <f>SUM(E35:E37)</f>
        <v>873144.99999999988</v>
      </c>
      <c r="F34" s="64">
        <v>844922</v>
      </c>
      <c r="G34" s="58"/>
      <c r="H34" s="49">
        <v>223841</v>
      </c>
      <c r="I34" s="49">
        <v>535009</v>
      </c>
      <c r="J34" s="58"/>
      <c r="K34" s="49">
        <v>211966</v>
      </c>
      <c r="L34" s="49">
        <v>512214</v>
      </c>
      <c r="M34" s="49">
        <f>SUM(M35:M37)</f>
        <v>844922</v>
      </c>
      <c r="N34" s="49">
        <v>1097632</v>
      </c>
      <c r="O34" s="58"/>
      <c r="P34" s="49">
        <v>191811</v>
      </c>
      <c r="Q34" s="49">
        <v>459279</v>
      </c>
      <c r="R34" s="49">
        <v>763024</v>
      </c>
      <c r="S34" s="49">
        <v>1000098</v>
      </c>
      <c r="T34" s="58"/>
      <c r="U34" s="49">
        <v>156558</v>
      </c>
      <c r="V34" s="49">
        <v>403973</v>
      </c>
      <c r="W34" s="49">
        <v>689334</v>
      </c>
      <c r="X34" s="49">
        <v>901956</v>
      </c>
      <c r="Y34" s="58"/>
      <c r="Z34" s="49">
        <v>53789</v>
      </c>
      <c r="AA34" s="49">
        <v>152378</v>
      </c>
      <c r="AB34" s="49">
        <v>370462</v>
      </c>
      <c r="AC34" s="49">
        <v>551730</v>
      </c>
      <c r="AD34" s="58"/>
      <c r="AE34" s="49">
        <v>162208</v>
      </c>
      <c r="AF34" s="49">
        <v>192154</v>
      </c>
      <c r="AG34" s="49">
        <v>323567</v>
      </c>
      <c r="AH34" s="49">
        <v>405094</v>
      </c>
      <c r="AI34" s="58"/>
      <c r="AJ34" s="49">
        <v>209020</v>
      </c>
      <c r="AK34" s="49">
        <v>481225</v>
      </c>
      <c r="AL34" s="49">
        <v>785487</v>
      </c>
      <c r="AM34" s="49">
        <v>1018331</v>
      </c>
      <c r="AN34" s="58"/>
      <c r="AO34" s="49">
        <v>197387</v>
      </c>
      <c r="AP34" s="49">
        <v>456453</v>
      </c>
      <c r="AQ34" s="49">
        <v>752238</v>
      </c>
      <c r="AR34" s="49">
        <v>983570</v>
      </c>
      <c r="AS34" s="58"/>
      <c r="AT34" s="49">
        <v>187686</v>
      </c>
      <c r="AU34" s="49">
        <v>437241</v>
      </c>
      <c r="AV34" s="49">
        <v>721890</v>
      </c>
      <c r="AW34" s="49">
        <v>935861</v>
      </c>
      <c r="AX34" s="58"/>
      <c r="AY34" s="49">
        <v>188800</v>
      </c>
      <c r="AZ34" s="49">
        <v>427900</v>
      </c>
      <c r="BA34" s="49">
        <v>704253</v>
      </c>
      <c r="BB34" s="49">
        <v>908930</v>
      </c>
      <c r="BC34" s="58"/>
      <c r="BD34" s="49">
        <v>415123</v>
      </c>
      <c r="BE34" s="49">
        <v>880823</v>
      </c>
      <c r="BF34" s="58"/>
      <c r="BG34" s="49">
        <v>876151</v>
      </c>
      <c r="BH34" s="58"/>
      <c r="BI34" s="49">
        <v>859501</v>
      </c>
    </row>
    <row r="35" spans="1:61" x14ac:dyDescent="0.25">
      <c r="A35" s="3"/>
      <c r="B35" s="3" t="s">
        <v>61</v>
      </c>
      <c r="C35" s="3"/>
      <c r="D35" s="3"/>
      <c r="E35" s="65">
        <v>865628.99999999988</v>
      </c>
      <c r="F35" s="66">
        <v>838372</v>
      </c>
      <c r="G35" s="58"/>
      <c r="H35" s="50">
        <v>221746</v>
      </c>
      <c r="I35" s="50">
        <v>530072</v>
      </c>
      <c r="J35" s="58"/>
      <c r="K35" s="50">
        <v>209946</v>
      </c>
      <c r="L35" s="50">
        <v>507739</v>
      </c>
      <c r="M35" s="50">
        <v>838372</v>
      </c>
      <c r="N35" s="50">
        <v>1088926</v>
      </c>
      <c r="O35" s="58"/>
      <c r="P35" s="50">
        <v>189761</v>
      </c>
      <c r="Q35" s="50">
        <v>454916</v>
      </c>
      <c r="R35" s="50">
        <v>756348</v>
      </c>
      <c r="S35" s="50">
        <v>991216</v>
      </c>
      <c r="T35" s="58"/>
      <c r="U35" s="50">
        <v>154507</v>
      </c>
      <c r="V35" s="50">
        <v>399164</v>
      </c>
      <c r="W35" s="50">
        <v>682074</v>
      </c>
      <c r="X35" s="50">
        <v>892485</v>
      </c>
      <c r="Y35" s="58"/>
      <c r="Z35" s="50">
        <v>51598</v>
      </c>
      <c r="AA35" s="50">
        <v>147787</v>
      </c>
      <c r="AB35" s="50">
        <v>363493</v>
      </c>
      <c r="AC35" s="50">
        <v>542543</v>
      </c>
      <c r="AD35" s="58"/>
      <c r="AE35" s="50">
        <v>160132</v>
      </c>
      <c r="AF35" s="50">
        <v>187322</v>
      </c>
      <c r="AG35" s="50">
        <v>316157</v>
      </c>
      <c r="AH35" s="50">
        <v>395453</v>
      </c>
      <c r="AI35" s="58"/>
      <c r="AJ35" s="50">
        <v>207097</v>
      </c>
      <c r="AK35" s="50">
        <v>476907</v>
      </c>
      <c r="AL35" s="50">
        <v>778804</v>
      </c>
      <c r="AM35" s="50">
        <v>1009385</v>
      </c>
      <c r="AN35" s="58"/>
      <c r="AO35" s="50">
        <v>195028</v>
      </c>
      <c r="AP35" s="50">
        <v>451227</v>
      </c>
      <c r="AQ35" s="50">
        <v>744663</v>
      </c>
      <c r="AR35" s="50">
        <v>973848</v>
      </c>
      <c r="AS35" s="58"/>
      <c r="AT35" s="50">
        <v>185447</v>
      </c>
      <c r="AU35" s="50">
        <v>432413</v>
      </c>
      <c r="AV35" s="50">
        <v>714543</v>
      </c>
      <c r="AW35" s="50">
        <v>926157</v>
      </c>
      <c r="AX35" s="58"/>
      <c r="AY35" s="50">
        <v>185825</v>
      </c>
      <c r="AZ35" s="50">
        <v>421883</v>
      </c>
      <c r="BA35" s="50">
        <v>695733</v>
      </c>
      <c r="BB35" s="50">
        <v>898140</v>
      </c>
      <c r="BC35" s="58"/>
      <c r="BD35" s="50">
        <v>407850</v>
      </c>
      <c r="BE35" s="50">
        <v>866537</v>
      </c>
      <c r="BF35" s="58"/>
      <c r="BG35" s="50">
        <v>859448</v>
      </c>
      <c r="BH35" s="58"/>
      <c r="BI35" s="50">
        <v>842897</v>
      </c>
    </row>
    <row r="36" spans="1:61" x14ac:dyDescent="0.25">
      <c r="A36" s="3"/>
      <c r="B36" s="3" t="s">
        <v>62</v>
      </c>
      <c r="C36" s="3"/>
      <c r="D36" s="3"/>
      <c r="E36" s="65">
        <v>6748</v>
      </c>
      <c r="F36" s="66">
        <v>5863</v>
      </c>
      <c r="G36" s="58"/>
      <c r="H36" s="50">
        <v>1911</v>
      </c>
      <c r="I36" s="50">
        <v>4448</v>
      </c>
      <c r="J36" s="58"/>
      <c r="K36" s="50">
        <v>1834</v>
      </c>
      <c r="L36" s="50">
        <v>4034</v>
      </c>
      <c r="M36" s="50">
        <v>5863</v>
      </c>
      <c r="N36" s="50">
        <v>7831</v>
      </c>
      <c r="O36" s="58"/>
      <c r="P36" s="50">
        <v>1862</v>
      </c>
      <c r="Q36" s="50">
        <v>3943</v>
      </c>
      <c r="R36" s="50">
        <v>5968</v>
      </c>
      <c r="S36" s="50">
        <v>7976</v>
      </c>
      <c r="T36" s="58"/>
      <c r="U36" s="50">
        <v>1863.9999999999998</v>
      </c>
      <c r="V36" s="50">
        <v>4369</v>
      </c>
      <c r="W36" s="50">
        <v>6550</v>
      </c>
      <c r="X36" s="50">
        <v>8577</v>
      </c>
      <c r="Y36" s="58"/>
      <c r="Z36" s="50">
        <v>2005</v>
      </c>
      <c r="AA36" s="50">
        <v>4198</v>
      </c>
      <c r="AB36" s="50">
        <v>6311.9999999999991</v>
      </c>
      <c r="AC36" s="50">
        <v>8379</v>
      </c>
      <c r="AD36" s="58"/>
      <c r="AE36" s="50">
        <v>1926</v>
      </c>
      <c r="AF36" s="50">
        <v>4538</v>
      </c>
      <c r="AG36" s="50">
        <v>6799</v>
      </c>
      <c r="AH36" s="50">
        <v>8859</v>
      </c>
      <c r="AI36" s="58"/>
      <c r="AJ36" s="50">
        <v>1723</v>
      </c>
      <c r="AK36" s="50">
        <v>3850</v>
      </c>
      <c r="AL36" s="50">
        <v>5922</v>
      </c>
      <c r="AM36" s="50">
        <v>8013</v>
      </c>
      <c r="AN36" s="58"/>
      <c r="AO36" s="50">
        <v>2217</v>
      </c>
      <c r="AP36" s="50">
        <v>4817</v>
      </c>
      <c r="AQ36" s="50">
        <v>6886</v>
      </c>
      <c r="AR36" s="50">
        <v>8872</v>
      </c>
      <c r="AS36" s="58"/>
      <c r="AT36" s="50">
        <v>2045</v>
      </c>
      <c r="AU36" s="50">
        <v>4353</v>
      </c>
      <c r="AV36" s="50">
        <v>6602</v>
      </c>
      <c r="AW36" s="50">
        <v>8780</v>
      </c>
      <c r="AX36" s="58"/>
      <c r="AY36" s="50">
        <v>2171</v>
      </c>
      <c r="AZ36" s="50">
        <v>4538</v>
      </c>
      <c r="BA36" s="50">
        <v>6741</v>
      </c>
      <c r="BB36" s="50">
        <v>8836</v>
      </c>
      <c r="BC36" s="58"/>
      <c r="BD36" s="50">
        <v>5172</v>
      </c>
      <c r="BE36" s="50">
        <v>10169</v>
      </c>
      <c r="BF36" s="58"/>
      <c r="BG36" s="50">
        <v>12303</v>
      </c>
      <c r="BH36" s="58"/>
      <c r="BI36" s="50">
        <v>12025</v>
      </c>
    </row>
    <row r="37" spans="1:61" x14ac:dyDescent="0.25">
      <c r="A37" s="3"/>
      <c r="B37" s="3" t="s">
        <v>63</v>
      </c>
      <c r="C37" s="3"/>
      <c r="D37" s="3"/>
      <c r="E37" s="65">
        <v>768</v>
      </c>
      <c r="F37" s="66">
        <v>687</v>
      </c>
      <c r="H37" s="50">
        <v>184</v>
      </c>
      <c r="I37" s="50">
        <v>489</v>
      </c>
      <c r="K37" s="50">
        <v>186</v>
      </c>
      <c r="L37" s="50">
        <v>441</v>
      </c>
      <c r="M37" s="50">
        <v>687</v>
      </c>
      <c r="N37" s="50">
        <v>875</v>
      </c>
      <c r="P37" s="50">
        <v>188</v>
      </c>
      <c r="Q37" s="50">
        <v>420</v>
      </c>
      <c r="R37" s="50">
        <v>708</v>
      </c>
      <c r="S37" s="50">
        <v>906</v>
      </c>
      <c r="U37" s="50">
        <v>187</v>
      </c>
      <c r="V37" s="50">
        <v>440</v>
      </c>
      <c r="W37" s="50">
        <v>710.00000000000011</v>
      </c>
      <c r="X37" s="50">
        <v>894</v>
      </c>
      <c r="Z37" s="50">
        <v>186</v>
      </c>
      <c r="AA37" s="50">
        <v>393</v>
      </c>
      <c r="AB37" s="50">
        <v>657</v>
      </c>
      <c r="AC37" s="50">
        <v>808</v>
      </c>
      <c r="AE37" s="50">
        <v>150</v>
      </c>
      <c r="AF37" s="50">
        <v>294</v>
      </c>
      <c r="AG37" s="50">
        <v>611</v>
      </c>
      <c r="AH37" s="50">
        <v>782</v>
      </c>
      <c r="AJ37" s="50">
        <v>200</v>
      </c>
      <c r="AK37" s="50">
        <v>468</v>
      </c>
      <c r="AL37" s="50">
        <v>761</v>
      </c>
      <c r="AM37" s="50">
        <v>933</v>
      </c>
      <c r="AO37" s="50">
        <v>142</v>
      </c>
      <c r="AP37" s="50">
        <v>409</v>
      </c>
      <c r="AQ37" s="50">
        <v>689</v>
      </c>
      <c r="AR37" s="50">
        <v>850</v>
      </c>
      <c r="AT37" s="50">
        <v>194</v>
      </c>
      <c r="AU37" s="50">
        <v>475</v>
      </c>
      <c r="AV37" s="50">
        <v>745</v>
      </c>
      <c r="AW37" s="50">
        <v>924</v>
      </c>
      <c r="AY37" s="50">
        <v>804</v>
      </c>
      <c r="AZ37" s="50">
        <v>1479</v>
      </c>
      <c r="BA37" s="50">
        <v>1779</v>
      </c>
      <c r="BB37" s="50">
        <v>1954</v>
      </c>
      <c r="BD37" s="50">
        <v>2101</v>
      </c>
      <c r="BE37" s="50">
        <v>4117</v>
      </c>
      <c r="BG37" s="50">
        <v>4400</v>
      </c>
      <c r="BI37" s="50">
        <v>4579</v>
      </c>
    </row>
    <row r="38" spans="1:61" x14ac:dyDescent="0.25">
      <c r="A38" s="3"/>
      <c r="B38" s="3"/>
      <c r="C38" s="3"/>
      <c r="D38" s="3"/>
      <c r="E38" s="67"/>
      <c r="F38" s="68"/>
      <c r="H38" s="50"/>
      <c r="I38" s="50"/>
      <c r="K38" s="50"/>
      <c r="L38" s="50"/>
      <c r="M38" s="50"/>
      <c r="N38" s="50"/>
      <c r="P38" s="50"/>
      <c r="Q38" s="50"/>
      <c r="R38" s="50"/>
      <c r="S38" s="50"/>
      <c r="U38" s="50"/>
      <c r="V38" s="50"/>
      <c r="W38" s="50"/>
      <c r="X38" s="50"/>
      <c r="Z38" s="50"/>
      <c r="AA38" s="50"/>
      <c r="AB38" s="50"/>
      <c r="AC38" s="50"/>
      <c r="AE38" s="50"/>
      <c r="AF38" s="50"/>
      <c r="AG38" s="50"/>
      <c r="AH38" s="50"/>
      <c r="AJ38" s="50"/>
      <c r="AK38" s="50"/>
      <c r="AL38" s="50"/>
      <c r="AM38" s="50"/>
      <c r="AO38" s="50"/>
      <c r="AP38" s="50"/>
      <c r="AQ38" s="50"/>
      <c r="AR38" s="50"/>
      <c r="AT38" s="50"/>
      <c r="AU38" s="50"/>
      <c r="AV38" s="50"/>
      <c r="AW38" s="50"/>
      <c r="AY38" s="50"/>
      <c r="AZ38" s="50"/>
      <c r="BA38" s="50"/>
      <c r="BB38" s="50"/>
      <c r="BD38" s="50"/>
      <c r="BE38" s="50"/>
      <c r="BG38" s="50"/>
      <c r="BI38" s="50"/>
    </row>
    <row r="39" spans="1:61" x14ac:dyDescent="0.25">
      <c r="A39" s="3" t="s">
        <v>65</v>
      </c>
      <c r="B39" s="3"/>
      <c r="C39" s="3"/>
      <c r="D39" s="3"/>
      <c r="E39" s="77" t="s">
        <v>38</v>
      </c>
      <c r="F39" s="76" t="s">
        <v>38</v>
      </c>
      <c r="G39" s="62"/>
      <c r="H39" s="72" t="s">
        <v>38</v>
      </c>
      <c r="I39" s="72" t="s">
        <v>38</v>
      </c>
      <c r="J39" s="62"/>
      <c r="K39" s="72" t="s">
        <v>38</v>
      </c>
      <c r="L39" s="72" t="s">
        <v>38</v>
      </c>
      <c r="M39" s="72" t="s">
        <v>38</v>
      </c>
      <c r="N39" s="72">
        <v>6.6000000000000003E-2</v>
      </c>
      <c r="O39" s="62"/>
      <c r="P39" s="72" t="s">
        <v>38</v>
      </c>
      <c r="Q39" s="72" t="s">
        <v>38</v>
      </c>
      <c r="R39" s="72" t="s">
        <v>38</v>
      </c>
      <c r="S39" s="72">
        <v>0.01</v>
      </c>
      <c r="T39" s="62"/>
      <c r="U39" s="72" t="s">
        <v>38</v>
      </c>
      <c r="V39" s="72" t="s">
        <v>38</v>
      </c>
      <c r="W39" s="72" t="s">
        <v>38</v>
      </c>
      <c r="X39" s="73">
        <v>7.0000000000000007E-2</v>
      </c>
      <c r="Y39" s="62"/>
      <c r="Z39" s="72" t="s">
        <v>38</v>
      </c>
      <c r="AA39" s="72" t="s">
        <v>38</v>
      </c>
      <c r="AB39" s="72" t="s">
        <v>38</v>
      </c>
      <c r="AC39" s="73">
        <v>5.2999999999999999E-2</v>
      </c>
      <c r="AD39" s="62"/>
      <c r="AE39" s="72" t="s">
        <v>38</v>
      </c>
      <c r="AF39" s="72" t="s">
        <v>38</v>
      </c>
      <c r="AG39" s="72" t="s">
        <v>38</v>
      </c>
      <c r="AH39" s="73">
        <v>7.0000000000000001E-3</v>
      </c>
      <c r="AI39" s="62"/>
      <c r="AJ39" s="72" t="s">
        <v>38</v>
      </c>
      <c r="AK39" s="72" t="s">
        <v>38</v>
      </c>
      <c r="AL39" s="72" t="s">
        <v>38</v>
      </c>
      <c r="AM39" s="73">
        <v>2.1000000000000001E-2</v>
      </c>
      <c r="AN39" s="62"/>
      <c r="AO39" s="72" t="s">
        <v>38</v>
      </c>
      <c r="AP39" s="73" t="s">
        <v>38</v>
      </c>
      <c r="AQ39" s="73" t="s">
        <v>38</v>
      </c>
      <c r="AR39" s="73">
        <v>2.4E-2</v>
      </c>
      <c r="AS39" s="62"/>
      <c r="AT39" s="73" t="s">
        <v>38</v>
      </c>
      <c r="AU39" s="73" t="s">
        <v>38</v>
      </c>
      <c r="AV39" s="73" t="s">
        <v>38</v>
      </c>
      <c r="AW39" s="73">
        <v>8.9999999999999993E-3</v>
      </c>
      <c r="AX39" s="62"/>
      <c r="AY39" s="73" t="s">
        <v>38</v>
      </c>
      <c r="AZ39" s="73" t="s">
        <v>38</v>
      </c>
      <c r="BA39" s="73" t="s">
        <v>38</v>
      </c>
      <c r="BB39" s="73">
        <v>2E-3</v>
      </c>
      <c r="BC39" s="62"/>
      <c r="BD39" s="72" t="s">
        <v>38</v>
      </c>
      <c r="BE39" s="73">
        <v>8.9999999999999993E-3</v>
      </c>
      <c r="BF39" s="62"/>
      <c r="BG39" s="73">
        <v>0.02</v>
      </c>
      <c r="BH39" s="62"/>
      <c r="BI39" s="73">
        <v>0</v>
      </c>
    </row>
    <row r="40" spans="1:61" x14ac:dyDescent="0.25">
      <c r="A40" s="3"/>
      <c r="B40" s="3"/>
      <c r="C40" s="3"/>
      <c r="D40" s="3"/>
      <c r="E40" s="65"/>
      <c r="F40" s="66"/>
      <c r="G40" s="62"/>
      <c r="H40" s="73"/>
      <c r="I40" s="73"/>
      <c r="J40" s="62"/>
      <c r="K40" s="73"/>
      <c r="L40" s="73"/>
      <c r="M40" s="73"/>
      <c r="N40" s="73"/>
      <c r="O40" s="62"/>
      <c r="P40" s="73"/>
      <c r="Q40" s="73"/>
      <c r="R40" s="73"/>
      <c r="S40" s="73"/>
      <c r="T40" s="62"/>
      <c r="U40" s="73"/>
      <c r="V40" s="73"/>
      <c r="W40" s="73"/>
      <c r="X40" s="73"/>
      <c r="Y40" s="62"/>
      <c r="Z40" s="73"/>
      <c r="AA40" s="73"/>
      <c r="AB40" s="73"/>
      <c r="AC40" s="73"/>
      <c r="AD40" s="62"/>
      <c r="AE40" s="73"/>
      <c r="AF40" s="73"/>
      <c r="AG40" s="73"/>
      <c r="AH40" s="73"/>
      <c r="AI40" s="62"/>
      <c r="AJ40" s="73"/>
      <c r="AK40" s="73"/>
      <c r="AL40" s="73"/>
      <c r="AM40" s="73"/>
      <c r="AN40" s="62"/>
      <c r="AO40" s="73"/>
      <c r="AP40" s="71"/>
      <c r="AQ40" s="71"/>
      <c r="AR40" s="71"/>
      <c r="AS40" s="62"/>
      <c r="AT40" s="71"/>
      <c r="AU40" s="71"/>
      <c r="AV40" s="71"/>
      <c r="AW40" s="73"/>
      <c r="AX40" s="62"/>
      <c r="AY40" s="73"/>
      <c r="AZ40" s="73"/>
      <c r="BA40" s="73"/>
      <c r="BB40" s="73"/>
      <c r="BC40" s="62"/>
      <c r="BD40" s="73"/>
      <c r="BE40" s="73"/>
      <c r="BF40" s="62"/>
      <c r="BG40" s="73"/>
      <c r="BH40" s="62"/>
      <c r="BI40" s="73"/>
    </row>
    <row r="41" spans="1:61" x14ac:dyDescent="0.25">
      <c r="A41" s="3" t="s">
        <v>66</v>
      </c>
      <c r="B41" s="3"/>
      <c r="C41" s="3"/>
      <c r="D41" s="3"/>
      <c r="E41" s="65" t="s">
        <v>38</v>
      </c>
      <c r="F41" s="66" t="s">
        <v>38</v>
      </c>
      <c r="G41" s="62"/>
      <c r="H41" s="74" t="s">
        <v>38</v>
      </c>
      <c r="I41" s="74" t="s">
        <v>38</v>
      </c>
      <c r="J41" s="62"/>
      <c r="K41" s="74" t="s">
        <v>38</v>
      </c>
      <c r="L41" s="74" t="s">
        <v>38</v>
      </c>
      <c r="M41" s="74" t="s">
        <v>38</v>
      </c>
      <c r="N41" s="74">
        <v>4376</v>
      </c>
      <c r="O41" s="62"/>
      <c r="P41" s="74" t="s">
        <v>38</v>
      </c>
      <c r="Q41" s="74" t="s">
        <v>38</v>
      </c>
      <c r="R41" s="74" t="s">
        <v>38</v>
      </c>
      <c r="S41" s="74">
        <v>4254</v>
      </c>
      <c r="T41" s="62"/>
      <c r="U41" s="74" t="s">
        <v>38</v>
      </c>
      <c r="V41" s="74" t="s">
        <v>38</v>
      </c>
      <c r="W41" s="74" t="s">
        <v>38</v>
      </c>
      <c r="X41" s="50">
        <v>4185</v>
      </c>
      <c r="Y41" s="62"/>
      <c r="Z41" s="74" t="s">
        <v>38</v>
      </c>
      <c r="AA41" s="74" t="s">
        <v>38</v>
      </c>
      <c r="AB41" s="74" t="s">
        <v>38</v>
      </c>
      <c r="AC41" s="50">
        <v>4105</v>
      </c>
      <c r="AD41" s="62"/>
      <c r="AE41" s="74" t="s">
        <v>38</v>
      </c>
      <c r="AF41" s="74" t="s">
        <v>38</v>
      </c>
      <c r="AG41" s="74" t="s">
        <v>38</v>
      </c>
      <c r="AH41" s="50">
        <v>4147</v>
      </c>
      <c r="AI41" s="62"/>
      <c r="AJ41" s="74" t="s">
        <v>38</v>
      </c>
      <c r="AK41" s="74" t="s">
        <v>38</v>
      </c>
      <c r="AL41" s="74" t="s">
        <v>38</v>
      </c>
      <c r="AM41" s="50">
        <v>4195</v>
      </c>
      <c r="AN41" s="62"/>
      <c r="AO41" s="74" t="s">
        <v>38</v>
      </c>
      <c r="AP41" s="74" t="s">
        <v>38</v>
      </c>
      <c r="AQ41" s="74" t="s">
        <v>38</v>
      </c>
      <c r="AR41" s="50">
        <v>4114</v>
      </c>
      <c r="AS41" s="62"/>
      <c r="AT41" s="74" t="s">
        <v>38</v>
      </c>
      <c r="AU41" s="74" t="s">
        <v>38</v>
      </c>
      <c r="AV41" s="74" t="s">
        <v>38</v>
      </c>
      <c r="AW41" s="50">
        <v>4181</v>
      </c>
      <c r="AX41" s="62"/>
      <c r="AY41" s="74" t="s">
        <v>38</v>
      </c>
      <c r="AZ41" s="74" t="s">
        <v>38</v>
      </c>
      <c r="BA41" s="74" t="s">
        <v>38</v>
      </c>
      <c r="BB41" s="50">
        <v>4233</v>
      </c>
      <c r="BC41" s="62"/>
      <c r="BD41" s="72" t="s">
        <v>38</v>
      </c>
      <c r="BE41" s="50">
        <v>4236</v>
      </c>
      <c r="BF41" s="62"/>
      <c r="BG41" s="50">
        <v>4186</v>
      </c>
      <c r="BH41" s="62"/>
      <c r="BI41" s="50">
        <v>4198</v>
      </c>
    </row>
    <row r="42" spans="1:61" x14ac:dyDescent="0.25">
      <c r="A42" s="3"/>
      <c r="B42" s="3"/>
      <c r="C42" s="3"/>
      <c r="D42" s="3"/>
      <c r="E42" s="55"/>
      <c r="F42" s="44"/>
      <c r="G42" s="62"/>
      <c r="H42" s="51"/>
      <c r="I42" s="51"/>
      <c r="J42" s="62"/>
      <c r="K42" s="51"/>
      <c r="L42" s="51"/>
      <c r="M42" s="51"/>
      <c r="N42" s="51"/>
      <c r="O42" s="62"/>
      <c r="P42" s="51"/>
      <c r="Q42" s="51"/>
      <c r="R42" s="51"/>
      <c r="S42" s="51"/>
      <c r="T42" s="62"/>
      <c r="U42" s="51"/>
      <c r="V42" s="51"/>
      <c r="W42" s="51"/>
      <c r="X42" s="51"/>
      <c r="Y42" s="62"/>
      <c r="Z42" s="51"/>
      <c r="AA42" s="51"/>
      <c r="AB42" s="51"/>
      <c r="AC42" s="51"/>
      <c r="AD42" s="62"/>
      <c r="AE42" s="51"/>
      <c r="AF42" s="51"/>
      <c r="AG42" s="51"/>
      <c r="AH42" s="51"/>
      <c r="AI42" s="62"/>
      <c r="AJ42" s="51"/>
      <c r="AK42" s="51"/>
      <c r="AL42" s="51"/>
      <c r="AM42" s="51"/>
      <c r="AN42" s="62"/>
      <c r="AO42" s="51"/>
      <c r="AP42" s="51"/>
      <c r="AQ42" s="51"/>
      <c r="AR42" s="51"/>
      <c r="AS42" s="62"/>
      <c r="AT42" s="51"/>
      <c r="AU42" s="51"/>
      <c r="AV42" s="51"/>
      <c r="AW42" s="51"/>
      <c r="AX42" s="62"/>
      <c r="AY42" s="51"/>
      <c r="AZ42" s="51"/>
      <c r="BA42" s="51"/>
      <c r="BB42" s="51"/>
      <c r="BC42" s="62"/>
      <c r="BD42" s="51"/>
      <c r="BE42" s="51"/>
      <c r="BF42" s="62"/>
      <c r="BG42" s="51"/>
      <c r="BH42" s="62"/>
      <c r="BI42" s="51"/>
    </row>
    <row r="43" spans="1:61" x14ac:dyDescent="0.25">
      <c r="A43" s="12"/>
      <c r="B43" s="12"/>
      <c r="C43" s="12"/>
      <c r="D43" s="12"/>
      <c r="E43" s="12"/>
      <c r="F43" s="12"/>
      <c r="X43" s="12"/>
    </row>
    <row r="44" spans="1:61" x14ac:dyDescent="0.25">
      <c r="A44" s="47" t="s">
        <v>84</v>
      </c>
    </row>
    <row r="45" spans="1:61" x14ac:dyDescent="0.25">
      <c r="A45" s="47" t="s">
        <v>85</v>
      </c>
    </row>
    <row r="46" spans="1:61" x14ac:dyDescent="0.25">
      <c r="A46" s="47" t="s">
        <v>86</v>
      </c>
    </row>
    <row r="47" spans="1:61" x14ac:dyDescent="0.25">
      <c r="A47" s="47" t="s">
        <v>87</v>
      </c>
    </row>
    <row r="48" spans="1:61" x14ac:dyDescent="0.25">
      <c r="A48" s="47" t="s">
        <v>90</v>
      </c>
    </row>
    <row r="49" spans="1:1" x14ac:dyDescent="0.25">
      <c r="A49" s="47" t="s">
        <v>94</v>
      </c>
    </row>
  </sheetData>
  <dataConsolidate/>
  <pageMargins left="0.70866141732283472" right="0.70866141732283472" top="0.74803149606299213" bottom="0.74803149606299213" header="0.31496062992125984" footer="0.31496062992125984"/>
  <pageSetup paperSize="9" scale="63" orientation="landscape" r:id="rId1"/>
  <colBreaks count="2" manualBreakCount="2">
    <brk id="34" max="41" man="1"/>
    <brk id="49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6"/>
  <sheetViews>
    <sheetView showGridLines="0" workbookViewId="0">
      <selection activeCell="A19" sqref="A2:E19"/>
    </sheetView>
  </sheetViews>
  <sheetFormatPr defaultColWidth="9.140625" defaultRowHeight="12.75" x14ac:dyDescent="0.2"/>
  <cols>
    <col min="1" max="1" width="47" style="15" bestFit="1" customWidth="1"/>
    <col min="2" max="2" width="15.140625" style="15" customWidth="1"/>
    <col min="3" max="3" width="15.5703125" style="15" customWidth="1"/>
    <col min="4" max="4" width="12" style="15" customWidth="1"/>
    <col min="5" max="5" width="13.28515625" style="15" customWidth="1"/>
    <col min="6" max="8" width="9.140625" style="15"/>
    <col min="9" max="10" width="10.28515625" style="15" bestFit="1" customWidth="1"/>
    <col min="11" max="11" width="9.28515625" style="15" bestFit="1" customWidth="1"/>
    <col min="12" max="16384" width="9.140625" style="15"/>
  </cols>
  <sheetData>
    <row r="2" spans="1:13" ht="19.5" customHeight="1" thickBot="1" x14ac:dyDescent="0.3">
      <c r="A2" s="16" t="s">
        <v>15</v>
      </c>
      <c r="B2" s="17" t="s">
        <v>16</v>
      </c>
      <c r="C2" s="17" t="s">
        <v>17</v>
      </c>
      <c r="D2" s="43" t="s">
        <v>32</v>
      </c>
      <c r="E2" s="43" t="s">
        <v>33</v>
      </c>
    </row>
    <row r="3" spans="1:13" ht="19.5" customHeight="1" thickTop="1" x14ac:dyDescent="0.2">
      <c r="A3" s="28" t="s">
        <v>18</v>
      </c>
      <c r="B3" s="34">
        <v>370496</v>
      </c>
      <c r="C3" s="34">
        <v>365608</v>
      </c>
      <c r="D3" s="35">
        <f>B3-C3</f>
        <v>4888</v>
      </c>
      <c r="E3" s="30">
        <v>2.3411001806344298E-2</v>
      </c>
      <c r="G3" s="19"/>
    </row>
    <row r="4" spans="1:13" ht="19.5" customHeight="1" x14ac:dyDescent="0.2">
      <c r="A4" s="28" t="s">
        <v>19</v>
      </c>
      <c r="B4" s="36">
        <v>21457</v>
      </c>
      <c r="C4" s="36">
        <v>9172</v>
      </c>
      <c r="D4" s="35">
        <f>B4-C4</f>
        <v>12285</v>
      </c>
      <c r="E4" s="30" t="s">
        <v>29</v>
      </c>
      <c r="G4" s="19"/>
    </row>
    <row r="5" spans="1:13" ht="19.5" customHeight="1" thickBot="1" x14ac:dyDescent="0.25">
      <c r="A5" s="28" t="s">
        <v>20</v>
      </c>
      <c r="B5" s="34">
        <f>21875-4879</f>
        <v>16996</v>
      </c>
      <c r="C5" s="34">
        <f>22245-4891</f>
        <v>17354</v>
      </c>
      <c r="D5" s="35">
        <f>B5-C5</f>
        <v>-358</v>
      </c>
      <c r="E5" s="30">
        <f>+D5/C5</f>
        <v>-2.062924974069379E-2</v>
      </c>
      <c r="G5" s="19"/>
    </row>
    <row r="6" spans="1:13" ht="19.5" customHeight="1" thickTop="1" x14ac:dyDescent="0.25">
      <c r="A6" s="25" t="s">
        <v>25</v>
      </c>
      <c r="B6" s="37">
        <f>SUM(B3:B5)</f>
        <v>408949</v>
      </c>
      <c r="C6" s="37">
        <f>SUM(C3:C5)</f>
        <v>392134</v>
      </c>
      <c r="D6" s="37">
        <f>SUM(D3:D5)</f>
        <v>16815</v>
      </c>
      <c r="E6" s="38">
        <f>+D6/C6</f>
        <v>4.2880749947721952E-2</v>
      </c>
      <c r="F6" s="20"/>
      <c r="G6" s="19"/>
    </row>
    <row r="7" spans="1:13" ht="19.5" customHeight="1" x14ac:dyDescent="0.2">
      <c r="A7" s="28" t="s">
        <v>21</v>
      </c>
      <c r="B7" s="35">
        <v>-238770</v>
      </c>
      <c r="C7" s="35">
        <v>-235009</v>
      </c>
      <c r="D7" s="35">
        <f>B7-C7</f>
        <v>-3761</v>
      </c>
      <c r="E7" s="30">
        <f>+D7/C7</f>
        <v>1.6003642413694796E-2</v>
      </c>
      <c r="F7" s="15">
        <f>+((B7/C7)-1)*100</f>
        <v>1.6003642413694896</v>
      </c>
      <c r="G7" s="19"/>
    </row>
    <row r="8" spans="1:13" ht="19.5" customHeight="1" x14ac:dyDescent="0.2">
      <c r="A8" s="28" t="s">
        <v>34</v>
      </c>
      <c r="B8" s="35">
        <v>13145</v>
      </c>
      <c r="C8" s="35">
        <v>14177</v>
      </c>
      <c r="D8" s="35">
        <f>B8-C8</f>
        <v>-1032</v>
      </c>
      <c r="E8" s="30">
        <f>+D8/C8</f>
        <v>-7.2793962051209707E-2</v>
      </c>
      <c r="F8" s="15">
        <f>+((B8/C8)-1)*100</f>
        <v>-7.2793962051209693</v>
      </c>
      <c r="G8" s="19"/>
    </row>
    <row r="9" spans="1:13" ht="19.5" customHeight="1" thickBot="1" x14ac:dyDescent="0.25">
      <c r="A9" s="28" t="s">
        <v>26</v>
      </c>
      <c r="B9" s="35">
        <f>-305547+238770-13145</f>
        <v>-79922</v>
      </c>
      <c r="C9" s="35">
        <f>-301470+235009-14177</f>
        <v>-80638</v>
      </c>
      <c r="D9" s="35">
        <f>B9-C9</f>
        <v>716</v>
      </c>
      <c r="E9" s="30">
        <v>-8.9999999999999993E-3</v>
      </c>
      <c r="F9" s="15">
        <f>+((B9/C9)-1)*100</f>
        <v>-0.88791884719363612</v>
      </c>
      <c r="G9" s="19"/>
    </row>
    <row r="10" spans="1:13" ht="19.5" customHeight="1" thickTop="1" thickBot="1" x14ac:dyDescent="0.25">
      <c r="A10" s="29" t="s">
        <v>22</v>
      </c>
      <c r="B10" s="39">
        <f>+B7+B9+B8</f>
        <v>-305547</v>
      </c>
      <c r="C10" s="39">
        <f>+C7+C9+C8</f>
        <v>-301470</v>
      </c>
      <c r="D10" s="39">
        <f>+D7+D9+D8</f>
        <v>-4077</v>
      </c>
      <c r="E10" s="40">
        <v>1.4E-2</v>
      </c>
      <c r="F10" s="15">
        <f>+((B10/C10)-1)*100</f>
        <v>1.3523733704846164</v>
      </c>
      <c r="G10" s="19"/>
    </row>
    <row r="11" spans="1:13" ht="19.5" customHeight="1" thickTop="1" thickBot="1" x14ac:dyDescent="0.3">
      <c r="A11" s="27" t="s">
        <v>0</v>
      </c>
      <c r="B11" s="37">
        <f>+B6+B10</f>
        <v>103402</v>
      </c>
      <c r="C11" s="37">
        <f>+C6+C10</f>
        <v>90664</v>
      </c>
      <c r="D11" s="37">
        <f>+D6+D10</f>
        <v>12738</v>
      </c>
      <c r="E11" s="38">
        <f>+D11/C11</f>
        <v>0.14049677931703874</v>
      </c>
      <c r="G11" s="19"/>
      <c r="I11" s="21"/>
    </row>
    <row r="12" spans="1:13" ht="19.5" customHeight="1" thickTop="1" x14ac:dyDescent="0.2">
      <c r="A12" s="26" t="s">
        <v>7</v>
      </c>
      <c r="B12" s="41">
        <f>+B11/B6</f>
        <v>0.25284815465987204</v>
      </c>
      <c r="C12" s="41">
        <f>+C11/C6</f>
        <v>0.23120667934940606</v>
      </c>
      <c r="D12" s="42"/>
      <c r="E12" s="41"/>
      <c r="G12" s="19"/>
    </row>
    <row r="13" spans="1:13" ht="19.5" customHeight="1" x14ac:dyDescent="0.2">
      <c r="A13" s="28" t="s">
        <v>27</v>
      </c>
      <c r="B13" s="35">
        <f>-73438+4879</f>
        <v>-68559</v>
      </c>
      <c r="C13" s="35">
        <f>-72584+4891</f>
        <v>-67693</v>
      </c>
      <c r="D13" s="35">
        <f>B13-C13</f>
        <v>-866</v>
      </c>
      <c r="E13" s="30">
        <v>1.2999999999999999E-2</v>
      </c>
      <c r="G13" s="19"/>
    </row>
    <row r="14" spans="1:13" ht="19.5" customHeight="1" thickBot="1" x14ac:dyDescent="0.25">
      <c r="A14" s="31" t="s">
        <v>28</v>
      </c>
      <c r="B14" s="35">
        <f>-439+222</f>
        <v>-217</v>
      </c>
      <c r="C14" s="35">
        <f>-4784+29</f>
        <v>-4755</v>
      </c>
      <c r="D14" s="35">
        <f>B14-C14</f>
        <v>4538</v>
      </c>
      <c r="E14" s="33">
        <f>+D14/C14</f>
        <v>-0.95436382754994742</v>
      </c>
      <c r="G14" s="19"/>
      <c r="H14" s="22"/>
      <c r="I14" s="22"/>
      <c r="J14" s="22"/>
      <c r="K14" s="22"/>
      <c r="L14" s="22"/>
      <c r="M14" s="22"/>
    </row>
    <row r="15" spans="1:13" ht="19.5" customHeight="1" thickTop="1" x14ac:dyDescent="0.25">
      <c r="A15" s="27" t="s">
        <v>1</v>
      </c>
      <c r="B15" s="37">
        <f>+B11+B13+B14</f>
        <v>34626</v>
      </c>
      <c r="C15" s="37">
        <f>+C11+C13+C14</f>
        <v>18216</v>
      </c>
      <c r="D15" s="37">
        <f>SUM(D11:D14)</f>
        <v>16410</v>
      </c>
      <c r="E15" s="38">
        <v>0.90100000000000002</v>
      </c>
      <c r="G15" s="19"/>
      <c r="H15" s="22"/>
      <c r="I15" s="22"/>
      <c r="J15" s="22"/>
      <c r="K15" s="22"/>
      <c r="L15" s="22"/>
      <c r="M15" s="22"/>
    </row>
    <row r="16" spans="1:13" ht="19.5" customHeight="1" thickBot="1" x14ac:dyDescent="0.25">
      <c r="A16" s="28" t="s">
        <v>23</v>
      </c>
      <c r="B16" s="35">
        <v>-2094</v>
      </c>
      <c r="C16" s="35">
        <v>3110</v>
      </c>
      <c r="D16" s="35">
        <f>B16-C16</f>
        <v>-5204</v>
      </c>
      <c r="E16" s="33" t="s">
        <v>29</v>
      </c>
      <c r="G16" s="19"/>
      <c r="H16" s="22"/>
      <c r="I16" s="22"/>
      <c r="J16" s="22"/>
      <c r="K16" s="22"/>
      <c r="L16" s="22"/>
      <c r="M16" s="22"/>
    </row>
    <row r="17" spans="1:13" ht="19.5" customHeight="1" thickTop="1" x14ac:dyDescent="0.25">
      <c r="A17" s="32" t="s">
        <v>30</v>
      </c>
      <c r="B17" s="37">
        <f>+B15+B16</f>
        <v>32532</v>
      </c>
      <c r="C17" s="37">
        <f>+C15+C16</f>
        <v>21326</v>
      </c>
      <c r="D17" s="37">
        <f>SUM(D15:D16)</f>
        <v>11206</v>
      </c>
      <c r="E17" s="38">
        <v>0.52500000000000002</v>
      </c>
      <c r="G17" s="19"/>
      <c r="H17" s="22"/>
      <c r="I17" s="22"/>
      <c r="J17" s="22"/>
      <c r="K17" s="22"/>
      <c r="L17" s="22"/>
      <c r="M17" s="22"/>
    </row>
    <row r="18" spans="1:13" ht="19.5" customHeight="1" thickBot="1" x14ac:dyDescent="0.25">
      <c r="A18" s="28" t="s">
        <v>24</v>
      </c>
      <c r="B18" s="35">
        <v>-10337</v>
      </c>
      <c r="C18" s="35">
        <v>-5601</v>
      </c>
      <c r="D18" s="35">
        <f>B18-C18</f>
        <v>-4736</v>
      </c>
      <c r="E18" s="30">
        <v>0.84599999999999997</v>
      </c>
      <c r="G18" s="19"/>
      <c r="H18" s="22"/>
      <c r="I18" s="22"/>
      <c r="J18" s="22"/>
      <c r="K18" s="22"/>
      <c r="L18" s="22"/>
      <c r="M18" s="22"/>
    </row>
    <row r="19" spans="1:13" ht="19.5" customHeight="1" thickTop="1" x14ac:dyDescent="0.25">
      <c r="A19" s="32" t="s">
        <v>31</v>
      </c>
      <c r="B19" s="37">
        <f>+B17+B18</f>
        <v>22195</v>
      </c>
      <c r="C19" s="37">
        <f>+C17+C18</f>
        <v>15725</v>
      </c>
      <c r="D19" s="37">
        <f>+D17+D18</f>
        <v>6470</v>
      </c>
      <c r="E19" s="38">
        <v>0.41099999999999998</v>
      </c>
      <c r="G19" s="19"/>
      <c r="H19" s="22"/>
      <c r="I19" s="22"/>
      <c r="J19" s="22"/>
      <c r="K19" s="22"/>
      <c r="L19" s="22"/>
      <c r="M19" s="22"/>
    </row>
    <row r="20" spans="1:13" x14ac:dyDescent="0.2">
      <c r="B20" s="18"/>
      <c r="C20" s="18"/>
      <c r="D20" s="18"/>
      <c r="E20" s="23"/>
      <c r="H20" s="22"/>
      <c r="I20" s="22"/>
      <c r="J20" s="22"/>
      <c r="K20" s="22"/>
      <c r="L20" s="22"/>
      <c r="M20" s="22"/>
    </row>
    <row r="21" spans="1:13" x14ac:dyDescent="0.2">
      <c r="D21" s="18"/>
      <c r="H21" s="22"/>
      <c r="I21" s="22"/>
      <c r="J21" s="22"/>
      <c r="K21" s="22"/>
      <c r="L21" s="22"/>
      <c r="M21" s="22"/>
    </row>
    <row r="22" spans="1:13" x14ac:dyDescent="0.2">
      <c r="H22" s="22"/>
      <c r="I22" s="22"/>
      <c r="J22" s="22"/>
      <c r="K22" s="22"/>
      <c r="L22" s="22"/>
      <c r="M22" s="22"/>
    </row>
    <row r="26" spans="1:13" x14ac:dyDescent="0.2">
      <c r="D26" s="24"/>
    </row>
  </sheetData>
  <pageMargins left="0.7" right="0.7" top="0.75" bottom="0.75" header="0.3" footer="0.3"/>
  <pageSetup paperSize="9" orientation="portrait" verticalDpi="0" r:id="rId1"/>
  <ignoredErrors>
    <ignoredError sqref="D15 D6 D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3"/>
  <sheetViews>
    <sheetView workbookViewId="0">
      <selection activeCell="E15" sqref="E15"/>
    </sheetView>
  </sheetViews>
  <sheetFormatPr defaultRowHeight="15" x14ac:dyDescent="0.25"/>
  <cols>
    <col min="1" max="2" width="15.85546875" bestFit="1" customWidth="1"/>
    <col min="3" max="3" width="11.140625" bestFit="1" customWidth="1"/>
  </cols>
  <sheetData>
    <row r="1" spans="1:3" ht="15.75" thickBot="1" x14ac:dyDescent="0.3"/>
    <row r="2" spans="1:3" ht="15.75" thickBot="1" x14ac:dyDescent="0.3">
      <c r="A2" s="92" t="s">
        <v>11</v>
      </c>
      <c r="B2" s="93"/>
      <c r="C2" s="94"/>
    </row>
    <row r="4" spans="1:3" x14ac:dyDescent="0.25">
      <c r="A4" s="9" t="s">
        <v>4</v>
      </c>
      <c r="B4" s="9" t="s">
        <v>5</v>
      </c>
      <c r="C4" s="9" t="s">
        <v>8</v>
      </c>
    </row>
    <row r="6" spans="1:3" x14ac:dyDescent="0.25">
      <c r="A6" s="13">
        <v>8176617</v>
      </c>
      <c r="B6" s="13">
        <v>8318432</v>
      </c>
      <c r="C6" s="14">
        <f>+A6/B6-1</f>
        <v>-1.7048285061415425E-2</v>
      </c>
    </row>
    <row r="10" spans="1:3" x14ac:dyDescent="0.25">
      <c r="A10" s="9" t="s">
        <v>9</v>
      </c>
      <c r="B10" s="9" t="s">
        <v>10</v>
      </c>
      <c r="C10" s="9" t="s">
        <v>8</v>
      </c>
    </row>
    <row r="12" spans="1:3" x14ac:dyDescent="0.25">
      <c r="A12" s="13">
        <v>1587750</v>
      </c>
      <c r="B12" s="13">
        <v>1550279</v>
      </c>
      <c r="C12" s="14">
        <f>+A12/B12-1</f>
        <v>2.4170488021833414E-2</v>
      </c>
    </row>
    <row r="14" spans="1:3" ht="15.75" thickBot="1" x14ac:dyDescent="0.3"/>
    <row r="15" spans="1:3" ht="15.75" thickBot="1" x14ac:dyDescent="0.3">
      <c r="A15" s="92" t="s">
        <v>12</v>
      </c>
      <c r="B15" s="93"/>
      <c r="C15" s="94"/>
    </row>
    <row r="17" spans="1:3" x14ac:dyDescent="0.25">
      <c r="A17" s="9" t="s">
        <v>4</v>
      </c>
      <c r="B17" s="9" t="s">
        <v>5</v>
      </c>
      <c r="C17" s="9" t="s">
        <v>8</v>
      </c>
    </row>
    <row r="19" spans="1:3" x14ac:dyDescent="0.25">
      <c r="A19" s="13">
        <v>880823</v>
      </c>
      <c r="B19" s="13">
        <v>876151</v>
      </c>
      <c r="C19" s="14">
        <f>+A19/B19-1</f>
        <v>5.3324141614858878E-3</v>
      </c>
    </row>
    <row r="21" spans="1:3" x14ac:dyDescent="0.25">
      <c r="A21" s="9" t="s">
        <v>9</v>
      </c>
      <c r="B21" s="9" t="s">
        <v>10</v>
      </c>
      <c r="C21" s="9" t="s">
        <v>8</v>
      </c>
    </row>
    <row r="23" spans="1:3" x14ac:dyDescent="0.25">
      <c r="A23" s="13">
        <v>188800</v>
      </c>
      <c r="B23" s="13">
        <v>180541</v>
      </c>
      <c r="C23" s="14">
        <f>+A23/B23-1</f>
        <v>4.5745841664774245E-2</v>
      </c>
    </row>
  </sheetData>
  <mergeCells count="2">
    <mergeCell ref="A2:C2"/>
    <mergeCell ref="A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ENG</vt:lpstr>
      <vt:lpstr>p&amp;L consolidato en</vt:lpstr>
      <vt:lpstr>Foglio1</vt:lpstr>
      <vt:lpstr>ENG!Area_stampa</vt:lpstr>
    </vt:vector>
  </TitlesOfParts>
  <Company>ENAV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Songini Stefano Raffaello</dc:creator>
  <cp:lastModifiedBy>Mazza Francesca Romana</cp:lastModifiedBy>
  <cp:lastPrinted>2021-07-21T10:04:24Z</cp:lastPrinted>
  <dcterms:created xsi:type="dcterms:W3CDTF">2016-03-29T15:05:01Z</dcterms:created>
  <dcterms:modified xsi:type="dcterms:W3CDTF">2025-11-04T10:29:34Z</dcterms:modified>
</cp:coreProperties>
</file>